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3016" windowHeight="10128" firstSheet="3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8" l="1"/>
  <c r="C53" i="8" l="1"/>
  <c r="F97" i="8" l="1"/>
  <c r="D97" i="8"/>
  <c r="I10" i="3" l="1"/>
  <c r="H10" i="3"/>
  <c r="H11" i="3"/>
  <c r="G10" i="3"/>
  <c r="G11" i="3"/>
  <c r="F10" i="3"/>
  <c r="D10" i="3"/>
  <c r="D18" i="3"/>
  <c r="E10" i="3"/>
  <c r="F8" i="7"/>
  <c r="F301" i="7"/>
  <c r="F307" i="7"/>
  <c r="F50" i="7"/>
  <c r="F12" i="7"/>
  <c r="F138" i="7"/>
  <c r="F139" i="7"/>
  <c r="F140" i="7"/>
  <c r="F151" i="7"/>
  <c r="F205" i="7"/>
  <c r="F206" i="7"/>
  <c r="F207" i="7"/>
  <c r="F198" i="7"/>
  <c r="F199" i="7"/>
  <c r="F200" i="7"/>
  <c r="F158" i="7"/>
  <c r="F160" i="7"/>
  <c r="F161" i="7"/>
  <c r="F178" i="7"/>
  <c r="F126" i="7"/>
  <c r="F127" i="7"/>
  <c r="F97" i="7"/>
  <c r="F114" i="7"/>
  <c r="F98" i="7"/>
  <c r="F83" i="7"/>
  <c r="F84" i="7"/>
  <c r="F79" i="7"/>
  <c r="F52" i="7"/>
  <c r="F70" i="7"/>
  <c r="F53" i="7"/>
  <c r="F14" i="7"/>
  <c r="F15" i="7"/>
  <c r="F46" i="7"/>
  <c r="J38" i="10" l="1"/>
  <c r="I38" i="10"/>
  <c r="F11" i="3"/>
  <c r="F24" i="3"/>
  <c r="C65" i="8" l="1"/>
  <c r="D86" i="8"/>
  <c r="D59" i="8" s="1"/>
  <c r="D73" i="8"/>
  <c r="E25" i="3"/>
  <c r="F13" i="6"/>
  <c r="F12" i="6"/>
  <c r="F9" i="6"/>
  <c r="D12" i="5"/>
  <c r="D11" i="5"/>
  <c r="D93" i="8"/>
  <c r="D69" i="8"/>
  <c r="D65" i="8"/>
  <c r="D60" i="8"/>
  <c r="D50" i="8"/>
  <c r="D42" i="8"/>
  <c r="D37" i="8"/>
  <c r="D24" i="8"/>
  <c r="D20" i="8"/>
  <c r="D16" i="8"/>
  <c r="D11" i="8"/>
  <c r="F25" i="3"/>
  <c r="H12" i="10"/>
  <c r="H9" i="10"/>
  <c r="I25" i="3"/>
  <c r="H25" i="3"/>
  <c r="D10" i="8" l="1"/>
  <c r="H15" i="10"/>
  <c r="I32" i="3"/>
  <c r="I24" i="3" s="1"/>
  <c r="G93" i="8"/>
  <c r="G73" i="8"/>
  <c r="G69" i="8"/>
  <c r="G65" i="8"/>
  <c r="F73" i="8"/>
  <c r="G53" i="8"/>
  <c r="G20" i="8"/>
  <c r="G16" i="8"/>
  <c r="G24" i="8"/>
  <c r="G50" i="8"/>
  <c r="G42" i="8"/>
  <c r="G37" i="8"/>
  <c r="F50" i="8"/>
  <c r="F24" i="8"/>
  <c r="F20" i="8"/>
  <c r="F16" i="8"/>
  <c r="E24" i="8"/>
  <c r="E42" i="8"/>
  <c r="E50" i="8"/>
  <c r="E37" i="8"/>
  <c r="E20" i="8"/>
  <c r="E16" i="8"/>
  <c r="F53" i="8"/>
  <c r="E53" i="8"/>
  <c r="G97" i="8"/>
  <c r="G86" i="8"/>
  <c r="F93" i="8"/>
  <c r="F69" i="8"/>
  <c r="F65" i="8"/>
  <c r="F86" i="8"/>
  <c r="E73" i="8"/>
  <c r="E93" i="8"/>
  <c r="E86" i="8"/>
  <c r="G32" i="3"/>
  <c r="G25" i="3"/>
  <c r="J98" i="7"/>
  <c r="I98" i="7"/>
  <c r="J99" i="7"/>
  <c r="I99" i="7"/>
  <c r="J158" i="7"/>
  <c r="I158" i="7"/>
  <c r="J289" i="7"/>
  <c r="I289" i="7"/>
  <c r="J179" i="7"/>
  <c r="J178" i="7"/>
  <c r="J162" i="7"/>
  <c r="J161" i="7"/>
  <c r="J160" i="7" s="1"/>
  <c r="I179" i="7"/>
  <c r="I178" i="7"/>
  <c r="I160" i="7" s="1"/>
  <c r="I162" i="7"/>
  <c r="I161" i="7"/>
  <c r="J152" i="7"/>
  <c r="J151" i="7"/>
  <c r="J141" i="7"/>
  <c r="J140" i="7"/>
  <c r="J139" i="7"/>
  <c r="J138" i="7"/>
  <c r="I152" i="7"/>
  <c r="I151" i="7"/>
  <c r="I141" i="7"/>
  <c r="I140" i="7"/>
  <c r="I139" i="7"/>
  <c r="I138" i="7"/>
  <c r="J134" i="7"/>
  <c r="J128" i="7"/>
  <c r="J127" i="7" s="1"/>
  <c r="J126" i="7" s="1"/>
  <c r="I134" i="7"/>
  <c r="I128" i="7"/>
  <c r="I127" i="7" s="1"/>
  <c r="I126" i="7" s="1"/>
  <c r="J115" i="7"/>
  <c r="J114" i="7" s="1"/>
  <c r="J112" i="7"/>
  <c r="J105" i="7"/>
  <c r="J104" i="7"/>
  <c r="I115" i="7"/>
  <c r="I114" i="7"/>
  <c r="I112" i="7"/>
  <c r="I105" i="7"/>
  <c r="I104" i="7"/>
  <c r="H104" i="7"/>
  <c r="H105" i="7"/>
  <c r="H112" i="7"/>
  <c r="H115" i="7"/>
  <c r="H114" i="7" s="1"/>
  <c r="J12" i="7"/>
  <c r="I12" i="7"/>
  <c r="J15" i="7"/>
  <c r="I15" i="7"/>
  <c r="J47" i="7"/>
  <c r="J46" i="7"/>
  <c r="J43" i="7"/>
  <c r="J18" i="7"/>
  <c r="I47" i="7"/>
  <c r="I46" i="7"/>
  <c r="I43" i="7"/>
  <c r="I18" i="7"/>
  <c r="H307" i="7" l="1"/>
  <c r="H97" i="7" l="1"/>
  <c r="H152" i="7"/>
  <c r="H261" i="7"/>
  <c r="H262" i="7"/>
  <c r="H263" i="7"/>
  <c r="H268" i="7"/>
  <c r="H289" i="7"/>
  <c r="H295" i="7"/>
  <c r="H292" i="7" s="1"/>
  <c r="H127" i="7"/>
  <c r="H134" i="7"/>
  <c r="H128" i="7"/>
  <c r="H162" i="7"/>
  <c r="H179" i="7"/>
  <c r="H178" i="7" s="1"/>
  <c r="E69" i="8" l="1"/>
  <c r="J85" i="7"/>
  <c r="J84" i="7" s="1"/>
  <c r="I85" i="7"/>
  <c r="I84" i="7" s="1"/>
  <c r="J88" i="7"/>
  <c r="I88" i="7"/>
  <c r="J53" i="7"/>
  <c r="J54" i="7"/>
  <c r="J56" i="7"/>
  <c r="I56" i="7"/>
  <c r="I54" i="7"/>
  <c r="I53" i="7" s="1"/>
  <c r="J79" i="7"/>
  <c r="I79" i="7"/>
  <c r="J71" i="7"/>
  <c r="I71" i="7"/>
  <c r="I70" i="7" s="1"/>
  <c r="J76" i="7"/>
  <c r="I76" i="7"/>
  <c r="G76" i="7"/>
  <c r="E76" i="7"/>
  <c r="H76" i="7"/>
  <c r="J70" i="7" l="1"/>
  <c r="I52" i="7"/>
  <c r="H71" i="7"/>
  <c r="H70" i="7" s="1"/>
  <c r="H56" i="7"/>
  <c r="H54" i="7"/>
  <c r="H53" i="7" s="1"/>
  <c r="H18" i="7"/>
  <c r="H47" i="7"/>
  <c r="J227" i="7" l="1"/>
  <c r="J231" i="7"/>
  <c r="H231" i="7"/>
  <c r="I227" i="7"/>
  <c r="I226" i="7" s="1"/>
  <c r="I225" i="7" s="1"/>
  <c r="I231" i="7"/>
  <c r="J240" i="7"/>
  <c r="J236" i="7"/>
  <c r="J235" i="7" s="1"/>
  <c r="J234" i="7" s="1"/>
  <c r="I240" i="7"/>
  <c r="H240" i="7"/>
  <c r="I236" i="7"/>
  <c r="I235" i="7" s="1"/>
  <c r="I234" i="7" s="1"/>
  <c r="E16" i="7"/>
  <c r="E56" i="7"/>
  <c r="J226" i="7" l="1"/>
  <c r="J225" i="7" s="1"/>
  <c r="J224" i="7" s="1"/>
  <c r="I224" i="7"/>
  <c r="G292" i="7"/>
  <c r="G285" i="7"/>
  <c r="G268" i="7"/>
  <c r="G253" i="7"/>
  <c r="G246" i="7"/>
  <c r="G244" i="7"/>
  <c r="G240" i="7"/>
  <c r="G236" i="7"/>
  <c r="G235" i="7" s="1"/>
  <c r="G234" i="7" s="1"/>
  <c r="G231" i="7"/>
  <c r="G227" i="7"/>
  <c r="G217" i="7"/>
  <c r="G216" i="7" s="1"/>
  <c r="G215" i="7" s="1"/>
  <c r="G208" i="7"/>
  <c r="G207" i="7" s="1"/>
  <c r="G206" i="7" s="1"/>
  <c r="G201" i="7"/>
  <c r="G200" i="7" s="1"/>
  <c r="G199" i="7" s="1"/>
  <c r="G198" i="7" s="1"/>
  <c r="G195" i="7"/>
  <c r="G194" i="7" s="1"/>
  <c r="G183" i="7"/>
  <c r="G179" i="7"/>
  <c r="G178" i="7" s="1"/>
  <c r="G162" i="7"/>
  <c r="G161" i="7" s="1"/>
  <c r="G160" i="7" s="1"/>
  <c r="G158" i="7" s="1"/>
  <c r="G152" i="7"/>
  <c r="G151" i="7" s="1"/>
  <c r="G141" i="7"/>
  <c r="G140" i="7" s="1"/>
  <c r="G134" i="7"/>
  <c r="G128" i="7"/>
  <c r="G124" i="7"/>
  <c r="G120" i="7" s="1"/>
  <c r="G115" i="7"/>
  <c r="G114" i="7"/>
  <c r="G112" i="7"/>
  <c r="G104" i="7"/>
  <c r="G99" i="7"/>
  <c r="G93" i="7"/>
  <c r="G88" i="7"/>
  <c r="G85" i="7"/>
  <c r="G84" i="7" s="1"/>
  <c r="G83" i="7" s="1"/>
  <c r="G71" i="7"/>
  <c r="G70" i="7" s="1"/>
  <c r="G56" i="7"/>
  <c r="G54" i="7"/>
  <c r="G47" i="7"/>
  <c r="G46" i="7" s="1"/>
  <c r="G43" i="7"/>
  <c r="G18" i="7"/>
  <c r="G16" i="7"/>
  <c r="E293" i="7"/>
  <c r="E292" i="7" s="1"/>
  <c r="E257" i="7"/>
  <c r="E301" i="7"/>
  <c r="E289" i="7"/>
  <c r="E285" i="7"/>
  <c r="E268" i="7"/>
  <c r="E263" i="7"/>
  <c r="G139" i="7" l="1"/>
  <c r="G138" i="7" s="1"/>
  <c r="G53" i="7"/>
  <c r="G182" i="7"/>
  <c r="G15" i="7"/>
  <c r="G14" i="7" s="1"/>
  <c r="E262" i="7"/>
  <c r="E261" i="7" s="1"/>
  <c r="E260" i="7" s="1"/>
  <c r="G52" i="7"/>
  <c r="G98" i="7"/>
  <c r="G97" i="7" s="1"/>
  <c r="G127" i="7"/>
  <c r="G126" i="7" s="1"/>
  <c r="G226" i="7"/>
  <c r="G225" i="7" s="1"/>
  <c r="G224" i="7" s="1"/>
  <c r="G262" i="7"/>
  <c r="G261" i="7" s="1"/>
  <c r="G260" i="7" s="1"/>
  <c r="G205" i="7"/>
  <c r="E212" i="7"/>
  <c r="E208" i="7"/>
  <c r="G50" i="7" l="1"/>
  <c r="G8" i="7"/>
  <c r="G307" i="7" s="1"/>
  <c r="E207" i="7"/>
  <c r="E206" i="7" s="1"/>
  <c r="E205" i="7" s="1"/>
  <c r="E201" i="7"/>
  <c r="E179" i="7"/>
  <c r="E178" i="7" s="1"/>
  <c r="E162" i="7"/>
  <c r="E174" i="7"/>
  <c r="E152" i="7"/>
  <c r="E141" i="7"/>
  <c r="E140" i="7" s="1"/>
  <c r="E128" i="7"/>
  <c r="E134" i="7"/>
  <c r="E161" i="7" l="1"/>
  <c r="E160" i="7" s="1"/>
  <c r="E158" i="7" s="1"/>
  <c r="E127" i="7"/>
  <c r="E112" i="7"/>
  <c r="E104" i="7"/>
  <c r="E99" i="7"/>
  <c r="E115" i="7"/>
  <c r="E98" i="7" l="1"/>
  <c r="E85" i="7"/>
  <c r="E88" i="7"/>
  <c r="E79" i="7"/>
  <c r="E47" i="7"/>
  <c r="E71" i="7"/>
  <c r="E54" i="7"/>
  <c r="E53" i="7" s="1"/>
  <c r="E18" i="7"/>
  <c r="E43" i="7"/>
  <c r="E84" i="7" l="1"/>
  <c r="E15" i="7"/>
  <c r="B97" i="8"/>
  <c r="B53" i="8"/>
  <c r="B10" i="8"/>
  <c r="B93" i="8"/>
  <c r="B86" i="8"/>
  <c r="B60" i="8"/>
  <c r="B73" i="8"/>
  <c r="B69" i="8"/>
  <c r="B65" i="8"/>
  <c r="B11" i="8"/>
  <c r="B50" i="8"/>
  <c r="B42" i="8"/>
  <c r="B37" i="8"/>
  <c r="B20" i="8"/>
  <c r="B16" i="8"/>
  <c r="D32" i="3"/>
  <c r="D25" i="3"/>
  <c r="D11" i="3"/>
  <c r="D24" i="3" l="1"/>
  <c r="B59" i="8"/>
  <c r="E12" i="7"/>
  <c r="H43" i="7" l="1"/>
  <c r="H15" i="7" s="1"/>
  <c r="H14" i="7" s="1"/>
  <c r="E46" i="7"/>
  <c r="E14" i="7" s="1"/>
  <c r="H46" i="7"/>
  <c r="E70" i="7"/>
  <c r="E52" i="7" s="1"/>
  <c r="H79" i="7"/>
  <c r="E83" i="7"/>
  <c r="I83" i="7"/>
  <c r="J83" i="7"/>
  <c r="H85" i="7"/>
  <c r="H88" i="7"/>
  <c r="H99" i="7"/>
  <c r="E114" i="7"/>
  <c r="E97" i="7" s="1"/>
  <c r="E126" i="7"/>
  <c r="H126" i="7"/>
  <c r="H141" i="7"/>
  <c r="H140" i="7" s="1"/>
  <c r="H139" i="7" s="1"/>
  <c r="H138" i="7" s="1"/>
  <c r="E151" i="7"/>
  <c r="E139" i="7" s="1"/>
  <c r="E138" i="7" s="1"/>
  <c r="H151" i="7"/>
  <c r="H161" i="7"/>
  <c r="H160" i="7" s="1"/>
  <c r="E200" i="7"/>
  <c r="E199" i="7" s="1"/>
  <c r="E198" i="7" s="1"/>
  <c r="I200" i="7"/>
  <c r="J200" i="7"/>
  <c r="J199" i="7" s="1"/>
  <c r="J198" i="7" s="1"/>
  <c r="H201" i="7"/>
  <c r="H200" i="7" s="1"/>
  <c r="H199" i="7" s="1"/>
  <c r="H198" i="7" s="1"/>
  <c r="H227" i="7"/>
  <c r="H236" i="7"/>
  <c r="H235" i="7" s="1"/>
  <c r="H234" i="7" s="1"/>
  <c r="H246" i="7"/>
  <c r="I246" i="7"/>
  <c r="J246" i="7"/>
  <c r="H253" i="7"/>
  <c r="I253" i="7"/>
  <c r="J253" i="7"/>
  <c r="I262" i="7"/>
  <c r="J262" i="7"/>
  <c r="I292" i="7"/>
  <c r="J292" i="7"/>
  <c r="F37" i="8"/>
  <c r="F42" i="8"/>
  <c r="I8" i="7" l="1"/>
  <c r="I307" i="7" s="1"/>
  <c r="I50" i="7"/>
  <c r="E50" i="7"/>
  <c r="E8" i="7" s="1"/>
  <c r="H226" i="7"/>
  <c r="H225" i="7" s="1"/>
  <c r="H224" i="7" s="1"/>
  <c r="J52" i="7"/>
  <c r="J14" i="7"/>
  <c r="H52" i="7"/>
  <c r="I199" i="7"/>
  <c r="I198" i="7"/>
  <c r="J245" i="7"/>
  <c r="I97" i="7"/>
  <c r="H260" i="7"/>
  <c r="H245" i="7"/>
  <c r="H244" i="7" s="1"/>
  <c r="H98" i="7"/>
  <c r="H50" i="7" s="1"/>
  <c r="H8" i="7" s="1"/>
  <c r="I261" i="7"/>
  <c r="J97" i="7"/>
  <c r="I14" i="7"/>
  <c r="J261" i="7"/>
  <c r="I245" i="7"/>
  <c r="H158" i="7"/>
  <c r="H84" i="7"/>
  <c r="H83" i="7" s="1"/>
  <c r="H12" i="7"/>
  <c r="J8" i="7" l="1"/>
  <c r="J307" i="7" s="1"/>
  <c r="J50" i="7"/>
  <c r="C16" i="8" l="1"/>
  <c r="E11" i="8" l="1"/>
  <c r="E10" i="8" s="1"/>
  <c r="G12" i="5" l="1"/>
  <c r="G11" i="5" s="1"/>
  <c r="F12" i="5"/>
  <c r="F11" i="5" s="1"/>
  <c r="E12" i="5"/>
  <c r="E11" i="5" s="1"/>
  <c r="C12" i="5"/>
  <c r="C11" i="5" s="1"/>
  <c r="B12" i="5"/>
  <c r="B11" i="5" s="1"/>
  <c r="C73" i="8" l="1"/>
  <c r="E65" i="8" l="1"/>
  <c r="H32" i="3" l="1"/>
  <c r="H24" i="3" s="1"/>
  <c r="G8" i="9" l="1"/>
  <c r="F8" i="9"/>
  <c r="E8" i="9"/>
  <c r="C8" i="9"/>
  <c r="B8" i="9"/>
  <c r="I12" i="6"/>
  <c r="I8" i="6"/>
  <c r="G12" i="6"/>
  <c r="G13" i="6"/>
  <c r="G8" i="6"/>
  <c r="D8" i="6"/>
  <c r="I13" i="6"/>
  <c r="I9" i="6"/>
  <c r="H13" i="6"/>
  <c r="H12" i="6" s="1"/>
  <c r="H9" i="6"/>
  <c r="H8" i="6" s="1"/>
  <c r="G9" i="6"/>
  <c r="E13" i="6"/>
  <c r="E12" i="6" s="1"/>
  <c r="E9" i="6"/>
  <c r="E8" i="6" s="1"/>
  <c r="D13" i="6"/>
  <c r="D12" i="6" s="1"/>
  <c r="D9" i="6"/>
  <c r="G60" i="8"/>
  <c r="G59" i="8" s="1"/>
  <c r="F60" i="8"/>
  <c r="F59" i="8" s="1"/>
  <c r="E60" i="8"/>
  <c r="E59" i="8" s="1"/>
  <c r="C93" i="8"/>
  <c r="C69" i="8"/>
  <c r="C60" i="8"/>
  <c r="G11" i="8"/>
  <c r="G10" i="8" s="1"/>
  <c r="F11" i="8"/>
  <c r="F10" i="8" s="1"/>
  <c r="C59" i="8" l="1"/>
  <c r="I11" i="3"/>
  <c r="C24" i="8" l="1"/>
  <c r="C50" i="8"/>
  <c r="G24" i="3"/>
  <c r="C20" i="8" l="1"/>
  <c r="C11" i="8"/>
  <c r="E11" i="3"/>
  <c r="E32" i="3"/>
  <c r="C10" i="8" l="1"/>
  <c r="E24" i="3"/>
  <c r="F38" i="10" l="1"/>
  <c r="G35" i="10" s="1"/>
  <c r="G38" i="10" s="1"/>
  <c r="K22" i="10"/>
  <c r="I22" i="10"/>
  <c r="G22" i="10"/>
  <c r="F22" i="10"/>
  <c r="K12" i="10"/>
  <c r="J12" i="10"/>
  <c r="I12" i="10"/>
  <c r="G12" i="10"/>
  <c r="F12" i="10"/>
  <c r="K9" i="10"/>
  <c r="J9" i="10"/>
  <c r="I9" i="10"/>
  <c r="G9" i="10"/>
  <c r="F9" i="10"/>
  <c r="F15" i="10" l="1"/>
  <c r="F23" i="10" s="1"/>
  <c r="F29" i="10" s="1"/>
  <c r="G15" i="10"/>
  <c r="G23" i="10" s="1"/>
  <c r="K15" i="10"/>
  <c r="K23" i="10" s="1"/>
  <c r="K29" i="10" s="1"/>
  <c r="K30" i="10" s="1"/>
  <c r="J15" i="10"/>
  <c r="J23" i="10" s="1"/>
  <c r="J29" i="10" s="1"/>
  <c r="J30" i="10" s="1"/>
  <c r="I15" i="10"/>
  <c r="I23" i="10" s="1"/>
  <c r="K38" i="10"/>
  <c r="B24" i="8" l="1"/>
</calcChain>
</file>

<file path=xl/sharedStrings.xml><?xml version="1.0" encoding="utf-8"?>
<sst xmlns="http://schemas.openxmlformats.org/spreadsheetml/2006/main" count="631" uniqueCount="393">
  <si>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</si>
  <si>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</si>
  <si>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</si>
  <si>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</si>
  <si>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</si>
  <si>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</si>
  <si>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</si>
  <si>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</si>
  <si>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</si>
  <si>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</si>
  <si>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</si>
  <si>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</si>
  <si>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</si>
  <si>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</si>
  <si>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</si>
  <si>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</si>
  <si>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</si>
  <si>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</si>
  <si>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</si>
  <si>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</si>
  <si>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</si>
  <si>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</si>
  <si>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</si>
  <si>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</si>
  <si>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</si>
  <si>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</si>
  <si>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</si>
  <si>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</si>
  <si>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</si>
  <si>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</si>
  <si>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</si>
  <si>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</si>
  <si>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</si>
  <si>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</si>
  <si>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</si>
  <si>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</si>
  <si>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</si>
  <si>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</si>
  <si>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</si>
  <si>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</si>
  <si>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</si>
  <si>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</si>
  <si>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</si>
  <si>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</si>
  <si>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</si>
  <si>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</si>
  <si>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</si>
  <si>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</si>
  <si>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</si>
  <si>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</si>
  <si>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</si>
  <si>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</si>
  <si>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</si>
  <si>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</si>
  <si>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</si>
  <si>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</si>
  <si>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</si>
  <si>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</si>
  <si>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</si>
  <si>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</si>
  <si>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</si>
  <si>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</si>
  <si>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</si>
  <si>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31 Vlastiti prihodi</t>
  </si>
  <si>
    <t xml:space="preserve">  54 Pomoći - EU projekti</t>
  </si>
  <si>
    <t xml:space="preserve">  55 Projekt RCK "Slav.5.1."</t>
  </si>
  <si>
    <t xml:space="preserve">  56 Projekt RCK "Slav.5.0."</t>
  </si>
  <si>
    <t xml:space="preserve">  62 Donacije</t>
  </si>
  <si>
    <t>09 Obrazovanje</t>
  </si>
  <si>
    <t>0922 Više srednjoškolsko obrazovanje</t>
  </si>
  <si>
    <t>Aktivnost A600004</t>
  </si>
  <si>
    <t>Srednje školstvo-sredstva dec.f.</t>
  </si>
  <si>
    <t>Opći prihodi i primici</t>
  </si>
  <si>
    <t>Financijski rashodi</t>
  </si>
  <si>
    <t>Rash.za nab proizv.dugotr.imov.</t>
  </si>
  <si>
    <t>Rash.za nab. proizv.dugotr.imov.</t>
  </si>
  <si>
    <t>Aktivnost A600007</t>
  </si>
  <si>
    <t>Financir.iznad minim.standarda</t>
  </si>
  <si>
    <t>Vlastiti prihodi</t>
  </si>
  <si>
    <t>Rash.za nab.proizv.dugotr.imov.</t>
  </si>
  <si>
    <t>Prihodi za posebne namjene</t>
  </si>
  <si>
    <t>Aktivnost A600010</t>
  </si>
  <si>
    <t>Pomoći - EU projekti</t>
  </si>
  <si>
    <t>Pomoći EU - Projekt RCK "Slavonika" 5.1.</t>
  </si>
  <si>
    <t xml:space="preserve">Pomoći EU </t>
  </si>
  <si>
    <t>Materijalni rashodi (BPŽ za RCK"5.1.)</t>
  </si>
  <si>
    <t>Pomoći EU - Projekt RCK "Slavonika 5.0."</t>
  </si>
  <si>
    <t>Pomoći EU</t>
  </si>
  <si>
    <t>Rashodi za dodatna ulagl na nef.im.</t>
  </si>
  <si>
    <t>Pomoći "Školska shema"</t>
  </si>
  <si>
    <t>Odgoj i obrazovanje</t>
  </si>
  <si>
    <t>Tekući projekt T600028</t>
  </si>
  <si>
    <t>Kapitalni projekt K600034</t>
  </si>
  <si>
    <t>Aktivnost A600014</t>
  </si>
  <si>
    <t>Projekt "Školska shema"</t>
  </si>
  <si>
    <t>Donacije</t>
  </si>
  <si>
    <t>UKUPNI RASHODI:</t>
  </si>
  <si>
    <t>Pomoći iz drž.proračuna-MZO</t>
  </si>
  <si>
    <t xml:space="preserve">  58  Pomoći-"Školska shema</t>
  </si>
  <si>
    <t>IZVOR 5.2.</t>
  </si>
  <si>
    <t>IZVOR 3.1.</t>
  </si>
  <si>
    <t>IZVOR 4.2.</t>
  </si>
  <si>
    <t>IZVOR 5.3.</t>
  </si>
  <si>
    <t>IZVOR 5.1.</t>
  </si>
  <si>
    <t>IZVOR 6.2.</t>
  </si>
  <si>
    <t>Pomoći - EU projekti (Erasmus+)</t>
  </si>
  <si>
    <t>IZVOR 3 - Vlastiti prihodi</t>
  </si>
  <si>
    <t>IZVOR 1 - Opći prihodi i primici</t>
  </si>
  <si>
    <t>IZVOR 4 - Prihodi za posebne namj.</t>
  </si>
  <si>
    <t>IZVOR 5 - Pomoći</t>
  </si>
  <si>
    <t>IZVOR 6 - Donacije</t>
  </si>
  <si>
    <t>IZVOR 4 - Prihodi za posebne namjene</t>
  </si>
  <si>
    <t xml:space="preserve"> </t>
  </si>
  <si>
    <t>Rashodi za nabavu dugotrajne materijalne imovine</t>
  </si>
  <si>
    <t>Glavni program A05 OBRAZOVANJE, ŠPORT I KULTURA</t>
  </si>
  <si>
    <t>Proračunski korisnik: 17835 TEHNIČKA ŠKOLA,        SLAVONSKI BROD</t>
  </si>
  <si>
    <t>Program 6000 Odgoj i obrazoavanje</t>
  </si>
  <si>
    <t>Vlastiti prihodi - višak</t>
  </si>
  <si>
    <t xml:space="preserve">  92 Vlastiti izvori - višak</t>
  </si>
  <si>
    <t xml:space="preserve">  42 Ostali prihodi za posebne namjene</t>
  </si>
  <si>
    <t xml:space="preserve">     92 Pomoći-ostale-višak</t>
  </si>
  <si>
    <t>092 Srednjoškolsko obrazovanje</t>
  </si>
  <si>
    <t xml:space="preserve"> FINANCIJSKI PLAN TEHNIČKE ŠKOLE, SLAVONSKI BROD,  
ZA 2024. I PROJEKCIJE ZA 2025. I 2026. GODINU</t>
  </si>
  <si>
    <t>Ostali rashodi za zaposlene</t>
  </si>
  <si>
    <t>Službena putovanja</t>
  </si>
  <si>
    <t>Nakn.za prijevoz, za rad na ter. i odv.ž</t>
  </si>
  <si>
    <t>Stručno usavršavanje zaposlenika</t>
  </si>
  <si>
    <t>Energija</t>
  </si>
  <si>
    <t>Mater.i dijel.za tekuće i invest.održav.</t>
  </si>
  <si>
    <t>Sitni inventar i auto gume</t>
  </si>
  <si>
    <t>Služb.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</si>
  <si>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</si>
  <si>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</si>
  <si>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</si>
  <si>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</si>
  <si>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</si>
  <si>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</si>
  <si>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</si>
  <si>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</si>
  <si>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</si>
  <si>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</si>
  <si>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</si>
  <si>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</si>
  <si>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Ostali nespomenuti rashodi poslovanja</t>
  </si>
  <si>
    <t>Ost.trošk.nužni za ostv.nast.plana i pr.</t>
  </si>
  <si>
    <t>Bankarske usluge i usl.platnog prometa</t>
  </si>
  <si>
    <t>Zatezne kamate</t>
  </si>
  <si>
    <t>Knjige</t>
  </si>
  <si>
    <t>Nakn.trošk.osobama izvan rad. odnosa</t>
  </si>
  <si>
    <t>Usluge tekućeg i investic. održavanja</t>
  </si>
  <si>
    <t>Uredski materijal i ostali mater. radhodi</t>
  </si>
  <si>
    <t>Plaće za prekovremeni rad</t>
  </si>
  <si>
    <t>Materijal i sirovine</t>
  </si>
  <si>
    <t>Materijal i dijel.za tekuće i invest.održav.</t>
  </si>
  <si>
    <t>Naknade trošk.osobama izvan rad.odn.</t>
  </si>
  <si>
    <t>Ostali nespomenuti rash. poslovanja</t>
  </si>
  <si>
    <t>Uredska oprema i namještaj</t>
  </si>
  <si>
    <t>Uređaji, strojevi i oprema za ost.namjene</t>
  </si>
  <si>
    <t xml:space="preserve">     92 Pomoći-MZO-manjak</t>
  </si>
  <si>
    <t xml:space="preserve">     92 EU - E+ projekti-višak</t>
  </si>
  <si>
    <t>Plaće za redovan rad</t>
  </si>
  <si>
    <t>Doprinosi za obvezno zdravstv. osig.</t>
  </si>
  <si>
    <t>Doprinosi za obv. osig. u sluč. nezaposl.</t>
  </si>
  <si>
    <t>Troškovi sudskih postupaka</t>
  </si>
  <si>
    <t>Doprinosi za obvezno zdravstveno osiguranje</t>
  </si>
  <si>
    <t>Uredski materijal</t>
  </si>
  <si>
    <t>Naknade troškova osob. Izvan radnog odnosa</t>
  </si>
  <si>
    <t>Aktivnost A600018</t>
  </si>
  <si>
    <t>S osmjehom u školu 6</t>
  </si>
  <si>
    <t xml:space="preserve">IZVOR 1.1. </t>
  </si>
  <si>
    <t xml:space="preserve">IZVOR 5.1. </t>
  </si>
  <si>
    <t>Pomoći 5.1. - BPŽ</t>
  </si>
  <si>
    <t>Nakn.za prijevoz, za rad na terenu i odv. život</t>
  </si>
  <si>
    <t>Materijal i rashodi</t>
  </si>
  <si>
    <t>R2124</t>
  </si>
  <si>
    <t>R4200</t>
  </si>
  <si>
    <t>R5364</t>
  </si>
  <si>
    <t>R5365</t>
  </si>
  <si>
    <t>R5366</t>
  </si>
  <si>
    <t>R5367</t>
  </si>
  <si>
    <t>R5368</t>
  </si>
  <si>
    <t>R5369</t>
  </si>
  <si>
    <t>R5370</t>
  </si>
  <si>
    <t>R5371</t>
  </si>
  <si>
    <t>R2122.1</t>
  </si>
  <si>
    <t>R2671</t>
  </si>
  <si>
    <t>R2117</t>
  </si>
  <si>
    <t>R2118</t>
  </si>
  <si>
    <t>R2625</t>
  </si>
  <si>
    <t>R2121</t>
  </si>
  <si>
    <t>R2123</t>
  </si>
  <si>
    <t>R3851</t>
  </si>
  <si>
    <t>R4570</t>
  </si>
  <si>
    <t>R2693</t>
  </si>
  <si>
    <t>R2444-01</t>
  </si>
  <si>
    <t>R4562-01</t>
  </si>
  <si>
    <t>R4563-01</t>
  </si>
  <si>
    <t>R4564-01</t>
  </si>
  <si>
    <t>R4566-01</t>
  </si>
  <si>
    <t>R2444</t>
  </si>
  <si>
    <t>R4564</t>
  </si>
  <si>
    <t>R4855</t>
  </si>
  <si>
    <t>R2522</t>
  </si>
  <si>
    <t>R4856</t>
  </si>
  <si>
    <t>R2488</t>
  </si>
  <si>
    <t>R2523</t>
  </si>
  <si>
    <t>R2647</t>
  </si>
  <si>
    <t>R1015</t>
  </si>
  <si>
    <t>R2352</t>
  </si>
  <si>
    <t>R2078</t>
  </si>
  <si>
    <t>R4597</t>
  </si>
  <si>
    <t>R2350</t>
  </si>
  <si>
    <t>R4567</t>
  </si>
  <si>
    <t>R1009</t>
  </si>
  <si>
    <t>R4569</t>
  </si>
  <si>
    <t>R1010</t>
  </si>
  <si>
    <t>R2079</t>
  </si>
  <si>
    <t>R1011</t>
  </si>
  <si>
    <t>R2080</t>
  </si>
  <si>
    <t>R2087</t>
  </si>
  <si>
    <t>R3050</t>
  </si>
  <si>
    <t>R2081</t>
  </si>
  <si>
    <t>R1012</t>
  </si>
  <si>
    <t>R2082</t>
  </si>
  <si>
    <t>R2083</t>
  </si>
  <si>
    <t xml:space="preserve">   3121                           R0986-02</t>
  </si>
  <si>
    <t>R0986</t>
  </si>
  <si>
    <t>R0987</t>
  </si>
  <si>
    <t>R0988</t>
  </si>
  <si>
    <t>R0989</t>
  </si>
  <si>
    <t>R0990</t>
  </si>
  <si>
    <t>R0991</t>
  </si>
  <si>
    <t>R0992</t>
  </si>
  <si>
    <t>R2074</t>
  </si>
  <si>
    <t>R0993</t>
  </si>
  <si>
    <t>R0994</t>
  </si>
  <si>
    <t>R0995</t>
  </si>
  <si>
    <t>R0996</t>
  </si>
  <si>
    <t>R0997</t>
  </si>
  <si>
    <t>R0998</t>
  </si>
  <si>
    <t>R0999</t>
  </si>
  <si>
    <t>R1000</t>
  </si>
  <si>
    <t>R1001</t>
  </si>
  <si>
    <t>R2075</t>
  </si>
  <si>
    <t>R1002</t>
  </si>
  <si>
    <t>R1003</t>
  </si>
  <si>
    <t>R1004</t>
  </si>
  <si>
    <t>R4347</t>
  </si>
  <si>
    <t>R1005</t>
  </si>
  <si>
    <t>R1006</t>
  </si>
  <si>
    <t>R1007</t>
  </si>
  <si>
    <t>R2076</t>
  </si>
  <si>
    <t>R2077</t>
  </si>
  <si>
    <t>R4857</t>
  </si>
  <si>
    <t>R3007</t>
  </si>
  <si>
    <t>R2958</t>
  </si>
  <si>
    <t>R3018</t>
  </si>
  <si>
    <t>R3019</t>
  </si>
  <si>
    <t>Pomoći iz prorač. koji nam nije nadlež.</t>
  </si>
  <si>
    <t>REBALANS ZA 2024.</t>
  </si>
  <si>
    <t>57 Asist. u nast.-S osmj.u školu 6-opći</t>
  </si>
  <si>
    <t>57 Asist. u nast.-S osmj.u školu 6-pomoći</t>
  </si>
  <si>
    <t xml:space="preserve">  57 Asist. u nast.-S osmj.u školu 7-opći</t>
  </si>
  <si>
    <t xml:space="preserve"> 57 Asist. u nast.-S osmj.u školu 7-pomoći</t>
  </si>
  <si>
    <t>92 Višak prihoda</t>
  </si>
  <si>
    <t>43 Ostali prihodi za posebne namjene</t>
  </si>
  <si>
    <t xml:space="preserve">  92 Prihodi od donacija-višak</t>
  </si>
  <si>
    <t>IZVOR 5.1. POMOĆI - BPŽ</t>
  </si>
  <si>
    <t xml:space="preserve">  57  Pomoći-Asistent u nastavi 6,7</t>
  </si>
  <si>
    <t xml:space="preserve"> 57 Opći prih.i primici-Asist.u nastavi 6,7</t>
  </si>
  <si>
    <r>
      <rPr>
        <sz val="10"/>
        <rFont val="Arial"/>
        <family val="2"/>
        <charset val="238"/>
      </rPr>
      <t>92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Višak prihoda - Ostali prih. za pos. amj.</t>
    </r>
  </si>
  <si>
    <t xml:space="preserve">  52 Pomoći iz DP - Riznica BPŽ</t>
  </si>
  <si>
    <t xml:space="preserve">  53 Pomoći iz DP - MZO - plaće</t>
  </si>
  <si>
    <t>Uredski materijal i ostali mater.rashodi</t>
  </si>
  <si>
    <t>Rash.za nabavu proizv.dugotr.imovine</t>
  </si>
  <si>
    <t>Višak prihoda</t>
  </si>
  <si>
    <t>Obveze</t>
  </si>
  <si>
    <t>GLAVA 00302 SREDNJE ŠKOLE</t>
  </si>
  <si>
    <t>S osmjehom u školu 7</t>
  </si>
  <si>
    <t>R5888</t>
  </si>
  <si>
    <t>R5889</t>
  </si>
  <si>
    <t>R5890</t>
  </si>
  <si>
    <t>R5891</t>
  </si>
  <si>
    <t>R5884</t>
  </si>
  <si>
    <t>R5886</t>
  </si>
  <si>
    <t>R5885</t>
  </si>
  <si>
    <t>R5887</t>
  </si>
  <si>
    <t>R2957</t>
  </si>
  <si>
    <t>Ostale intelektualne usluge</t>
  </si>
  <si>
    <t>R4162</t>
  </si>
  <si>
    <t>R2649</t>
  </si>
  <si>
    <t xml:space="preserve">Uredska oprema i namještaj </t>
  </si>
  <si>
    <t>Pomoći dane u inoz. i unutar općeg prorač.</t>
  </si>
  <si>
    <t>R2520</t>
  </si>
  <si>
    <t>Uredski materijal i ost. materijalni rashodi</t>
  </si>
  <si>
    <t>R2519</t>
  </si>
  <si>
    <t>92 Višak prihoda - pomoći od drugih prorač</t>
  </si>
  <si>
    <t>Izvršenje 2023.</t>
  </si>
  <si>
    <t>Plan 2024.</t>
  </si>
  <si>
    <t>Projekcija 
za 2027.</t>
  </si>
  <si>
    <t>92 Pomoći - BPŽ - manjak</t>
  </si>
  <si>
    <t>IZVOR 1.1. OPĆI PRIHODI I PRIMICI-BPŽ</t>
  </si>
  <si>
    <t>92 Pomoći BPŽ-višak</t>
  </si>
  <si>
    <t>92 Opći prihodi i primici BPŽ-višak</t>
  </si>
  <si>
    <t>92 Opći prihodi i prim. BPŽ-ast.u n.-manjak</t>
  </si>
  <si>
    <t>55 Opći prihodi i primici iz proračuna BPŽ</t>
  </si>
  <si>
    <t>92 Opći prihodi i primici ŠKOLA-višak</t>
  </si>
  <si>
    <t xml:space="preserve">  92 Projekt RCK "Slav.5.1."-manjak</t>
  </si>
  <si>
    <t xml:space="preserve">  92 Projekt RCK "Slav.5.0."-manjak</t>
  </si>
  <si>
    <t xml:space="preserve">  55 Projekt RCK "Slav.5.1."-opći p. BPŽ</t>
  </si>
  <si>
    <t>92 Pomoći - EU projekti - višak</t>
  </si>
  <si>
    <t>92 Pomoći iz DP - MZO - plaće - manjak</t>
  </si>
  <si>
    <t>92 Pomoći-Projekt RCK "Slav.5.0."-manjak</t>
  </si>
  <si>
    <t>56 Projekt RCK "Slav.5.0."</t>
  </si>
  <si>
    <t xml:space="preserve">  58  Pomoći-"Školska shema"</t>
  </si>
  <si>
    <t>92 Pomoći-"Školska shema" - višak</t>
  </si>
  <si>
    <t>92  Pomoći-Asistent u nastavi - manjak</t>
  </si>
  <si>
    <t>92 Višak prihoda - donacije - višak</t>
  </si>
  <si>
    <t>92 Opći prihodi i primici ŠKOLA - višak</t>
  </si>
  <si>
    <t>92 Opći prihodi i primici BPŽ - višak</t>
  </si>
  <si>
    <t>IZVOR 5 - Pomoći BPŽ</t>
  </si>
  <si>
    <t>92 UKUPNI  VIŠAK/MANJAK</t>
  </si>
  <si>
    <t>92 Višak/manjak</t>
  </si>
  <si>
    <t>Plan za 2025.</t>
  </si>
  <si>
    <t>Proračun za 2025.</t>
  </si>
  <si>
    <t>Projekcija proračuna
za 2027.</t>
  </si>
  <si>
    <t xml:space="preserve">RAZDJEL 003 UO ZA OBRAZOVANJE, SPORT I KULTURU                                             GLAVA 00302 SREDNJE ŠKOLE                                                                 PRORAČUNSKI KORISNIK: TEHNIČKA ŠKOLA 
EUGENA KUMIČIĆA 55, 35000 SLAVONSKI BROD
RKP: 17835    OIB: 38494301642
GLAVNI PROGRAM:  A05 OBRAZOVANJE, ŠPORT I KULTURA    
PROGRAM: 6000 ODGOJ I OBRAZOVANJE       
AKTIVNOST: A600004 SREDNJE ŠKOLSTVO       
FUNKCIJSKA KLASIFIKACIJA: 0922 SREDNJOŠKOLSKO OBRAZOVANJE  </t>
  </si>
  <si>
    <t>Prihodi od upravnih i administrativnih pristojbi, pristojbi po posebnim propisima i naknada</t>
  </si>
  <si>
    <t>Prihodi od prodaje proizvoda i robe te pruženih usluga, prihodi od donacija, te povrati po protestiranim mjenicama</t>
  </si>
  <si>
    <t>Pomoći dane u inozemstvo i unutar općeg proračuna</t>
  </si>
  <si>
    <t>Rashodi za donacije, kazne, naknade šteta i kapitalne pomoći</t>
  </si>
  <si>
    <t>Rashodi za dodatna ulaganja na nefinancijskoj imovini</t>
  </si>
  <si>
    <t xml:space="preserve">  81 Primljeni povrati glavnica danih zajmova</t>
  </si>
  <si>
    <t>Usluge telefona, interneta, pošte i prijevoza</t>
  </si>
  <si>
    <t>Sitni inventar i autogume</t>
  </si>
  <si>
    <t>Instrumenti i uređaji</t>
  </si>
  <si>
    <t>Nakn.troškova osob.izvan radnog odnosa</t>
  </si>
  <si>
    <t>Uređaji, strojevi i oprema za ostale namjene</t>
  </si>
  <si>
    <t>Pom. iz drž.prorač.-preko Riz. BPŽ-višak</t>
  </si>
  <si>
    <t>Tek.pomoći tem.prijen.EU sredstava</t>
  </si>
  <si>
    <t>Tek.prijenosi između pror.korisn.istog prorač.</t>
  </si>
  <si>
    <t>Rashodi za nabavu proizv.dugotr.imovine</t>
  </si>
  <si>
    <t>Doprinos za zdravstveno osiguranje</t>
  </si>
  <si>
    <t>Sitni inventar</t>
  </si>
  <si>
    <t>Tekuće pomoći temelj.prijenosa EU sredstava</t>
  </si>
  <si>
    <t>Tekući prijenosi između pror.korisn.istog pror.</t>
  </si>
  <si>
    <t>Tekuće donacije iz EU sredstava</t>
  </si>
  <si>
    <t>Uređaji, strojevi i oprema za posebne namjene</t>
  </si>
  <si>
    <t>Višak-manjak prihoda poslovanja</t>
  </si>
  <si>
    <t>Licence</t>
  </si>
  <si>
    <t>R4181</t>
  </si>
  <si>
    <t>R3870</t>
  </si>
  <si>
    <t>R5032</t>
  </si>
  <si>
    <t>R5031</t>
  </si>
  <si>
    <t>R4621</t>
  </si>
  <si>
    <t>R4846</t>
  </si>
  <si>
    <t>R4622</t>
  </si>
  <si>
    <t>R4607</t>
  </si>
  <si>
    <t>R4608</t>
  </si>
  <si>
    <t>R4610</t>
  </si>
  <si>
    <t>R4611</t>
  </si>
  <si>
    <t>R4612</t>
  </si>
  <si>
    <t>R4613</t>
  </si>
  <si>
    <t>R4614</t>
  </si>
  <si>
    <t>R4615</t>
  </si>
  <si>
    <t>R5057</t>
  </si>
  <si>
    <t>R4617</t>
  </si>
  <si>
    <t>R4619</t>
  </si>
  <si>
    <t>R4620</t>
  </si>
  <si>
    <t>R4785</t>
  </si>
  <si>
    <t>R4784</t>
  </si>
  <si>
    <t>R4784-1</t>
  </si>
  <si>
    <t>R4814</t>
  </si>
  <si>
    <t>R4637</t>
  </si>
  <si>
    <t>R4727</t>
  </si>
  <si>
    <t>R2086</t>
  </si>
  <si>
    <t>Dodatna ulaganja na postrojenjima i opremi</t>
  </si>
  <si>
    <t>R4566</t>
  </si>
  <si>
    <t>R4609</t>
  </si>
  <si>
    <t>R2690</t>
  </si>
  <si>
    <t>92 Pom..-Projekt RCK "Slav.5.1."-manj/višak</t>
  </si>
  <si>
    <t>8 Primici od financijske imovine i zaduživanja</t>
  </si>
  <si>
    <t>RAZDJEL 003 UO ZA OBRAZOVANJE, SPORT I KULTURU</t>
  </si>
  <si>
    <t>Pomoći dane u inozemstvo i unutar opć.prorač.</t>
  </si>
  <si>
    <t>Rashodi za donacije,kazne,nakn.šteta i kap.pom</t>
  </si>
  <si>
    <t xml:space="preserve">FINANCIJSKI PLAN TEHNIČKE ŠKOLE, SLAVONSKI BROD, 
ZA 2025. I PROJEKCIJE ZA 2026. I 2027. GODINU </t>
  </si>
  <si>
    <t xml:space="preserve"> FINANCIJSKI PLAN TEHNIČKE ŠKOLE, SLAVONSKI BROD, 
ZA 2025. I PROJEKCIJE ZA 2026. I 2027. GODINU</t>
  </si>
  <si>
    <t xml:space="preserve">  FINANCIJSKI PLAN TEHNIČKE ŠKOLE, SLAVONSKI BROD, 
ZA 2025. I PROJEKCIJE ZA 2026. I 2027. GODINU </t>
  </si>
  <si>
    <t>FINANCIJSKI PLAN TEHNIČKE ŠKOLE, SLAVONSKI BROD, 
ZA 2025. I PROJEKCIJE ZA 2026. I 2027. GODINU</t>
  </si>
  <si>
    <t xml:space="preserve">  FINANCIJSKI PLAN TEHNIČKE ŠKOLE, SLAVONSKI BROD, 
ZA 2025. I PROJEKCIJE ZA 2026. I 2027. GODINU</t>
  </si>
  <si>
    <t xml:space="preserve"> FINANCIJSKI PLAN TEHNIČKE ŠKOLE, SLAVONSKI BROD,
ZA 2025. I PROJEKCIJE ZA 2026. I 2027. GODINU </t>
  </si>
  <si>
    <t>PLAN ZA 2024.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</si>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</sst>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Border="1" applyAlignment="1">
      <alignment horizontal="righ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4" fontId="3" fillId="2" borderId="3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4" fontId="6" fillId="0" borderId="3" xfId="0" applyNumberFormat="1" applyFont="1" applyFill="1" applyBorder="1" applyAlignment="1" applyProtection="1">
      <alignment horizontal="right" vertical="center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vertical="center"/>
    </xf>
    <xf numFmtId="0" fontId="21" fillId="2" borderId="3" xfId="0" quotePrefix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 applyProtection="1">
      <alignment horizontal="right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0" fontId="8" fillId="2" borderId="3" xfId="0" quotePrefix="1" applyFont="1" applyFill="1" applyBorder="1" applyAlignment="1">
      <alignment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Border="1"/>
    <xf numFmtId="2" fontId="0" fillId="2" borderId="0" xfId="0" applyNumberFormat="1" applyFill="1" applyBorder="1"/>
    <xf numFmtId="43" fontId="0" fillId="2" borderId="0" xfId="1" applyFont="1" applyFill="1" applyBorder="1" applyAlignment="1">
      <alignment horizontal="right" wrapText="1"/>
    </xf>
    <xf numFmtId="4" fontId="0" fillId="2" borderId="0" xfId="0" applyNumberFormat="1" applyFill="1" applyBorder="1"/>
    <xf numFmtId="0" fontId="8" fillId="4" borderId="3" xfId="0" quotePrefix="1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4" fillId="2" borderId="3" xfId="0" quotePrefix="1" applyFont="1" applyFill="1" applyBorder="1" applyAlignment="1">
      <alignment horizontal="left" vertical="center"/>
    </xf>
    <xf numFmtId="4" fontId="25" fillId="2" borderId="3" xfId="0" applyNumberFormat="1" applyFont="1" applyFill="1" applyBorder="1" applyAlignment="1">
      <alignment horizontal="right"/>
    </xf>
    <xf numFmtId="4" fontId="26" fillId="2" borderId="3" xfId="0" applyNumberFormat="1" applyFont="1" applyFill="1" applyBorder="1" applyAlignment="1">
      <alignment horizontal="right"/>
    </xf>
    <xf numFmtId="4" fontId="26" fillId="2" borderId="4" xfId="0" applyNumberFormat="1" applyFont="1" applyFill="1" applyBorder="1" applyAlignment="1">
      <alignment horizontal="right"/>
    </xf>
    <xf numFmtId="0" fontId="23" fillId="2" borderId="3" xfId="0" quotePrefix="1" applyFont="1" applyFill="1" applyBorder="1" applyAlignment="1">
      <alignment horizontal="left" vertical="center"/>
    </xf>
    <xf numFmtId="4" fontId="25" fillId="2" borderId="4" xfId="0" applyNumberFormat="1" applyFont="1" applyFill="1" applyBorder="1" applyAlignment="1">
      <alignment horizontal="right"/>
    </xf>
    <xf numFmtId="0" fontId="25" fillId="2" borderId="1" xfId="0" applyNumberFormat="1" applyFont="1" applyFill="1" applyBorder="1" applyAlignment="1" applyProtection="1">
      <alignment horizontal="left" vertical="center" wrapText="1" indent="1"/>
    </xf>
    <xf numFmtId="0" fontId="25" fillId="2" borderId="2" xfId="0" applyNumberFormat="1" applyFont="1" applyFill="1" applyBorder="1" applyAlignment="1" applyProtection="1">
      <alignment horizontal="left" vertical="center" wrapText="1" indent="1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4" fontId="25" fillId="2" borderId="3" xfId="0" applyNumberFormat="1" applyFont="1" applyFill="1" applyBorder="1" applyAlignment="1" applyProtection="1">
      <alignment horizontal="right" wrapText="1"/>
    </xf>
    <xf numFmtId="0" fontId="26" fillId="2" borderId="1" xfId="0" applyNumberFormat="1" applyFont="1" applyFill="1" applyBorder="1" applyAlignment="1" applyProtection="1">
      <alignment horizontal="left" vertical="center" wrapText="1" indent="1"/>
    </xf>
    <xf numFmtId="0" fontId="26" fillId="2" borderId="2" xfId="0" applyNumberFormat="1" applyFont="1" applyFill="1" applyBorder="1" applyAlignment="1" applyProtection="1">
      <alignment horizontal="left" vertical="center" wrapText="1" indent="1"/>
    </xf>
    <xf numFmtId="0" fontId="26" fillId="2" borderId="4" xfId="0" applyNumberFormat="1" applyFont="1" applyFill="1" applyBorder="1" applyAlignment="1" applyProtection="1">
      <alignment horizontal="left" vertical="center" wrapText="1" inden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4" fontId="26" fillId="2" borderId="3" xfId="0" applyNumberFormat="1" applyFont="1" applyFill="1" applyBorder="1" applyAlignment="1" applyProtection="1">
      <alignment horizontal="right" wrapText="1"/>
    </xf>
    <xf numFmtId="0" fontId="25" fillId="2" borderId="1" xfId="0" applyNumberFormat="1" applyFont="1" applyFill="1" applyBorder="1" applyAlignment="1" applyProtection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1" xfId="0" applyNumberFormat="1" applyFont="1" applyFill="1" applyBorder="1" applyAlignment="1" applyProtection="1">
      <alignment horizontal="center" vertical="center" wrapText="1"/>
    </xf>
    <xf numFmtId="0" fontId="0" fillId="4" borderId="3" xfId="0" applyFont="1" applyFill="1" applyBorder="1"/>
    <xf numFmtId="4" fontId="27" fillId="2" borderId="3" xfId="0" applyNumberFormat="1" applyFont="1" applyFill="1" applyBorder="1" applyAlignment="1">
      <alignment horizontal="right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5" fillId="2" borderId="2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6" fillId="2" borderId="1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25" fillId="2" borderId="2" xfId="0" applyNumberFormat="1" applyFont="1" applyFill="1" applyBorder="1" applyAlignment="1" applyProtection="1">
      <alignment horizontal="center" vertical="center" wrapText="1"/>
    </xf>
    <xf numFmtId="4" fontId="25" fillId="5" borderId="3" xfId="0" applyNumberFormat="1" applyFont="1" applyFill="1" applyBorder="1" applyAlignment="1">
      <alignment horizontal="right"/>
    </xf>
    <xf numFmtId="0" fontId="28" fillId="2" borderId="2" xfId="0" applyNumberFormat="1" applyFont="1" applyFill="1" applyBorder="1" applyAlignment="1" applyProtection="1">
      <alignment horizontal="lef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4" fontId="28" fillId="2" borderId="4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 applyProtection="1">
      <alignment horizontal="right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left" vertical="center" wrapText="1"/>
    </xf>
    <xf numFmtId="0" fontId="25" fillId="2" borderId="2" xfId="0" applyNumberFormat="1" applyFont="1" applyFill="1" applyBorder="1" applyAlignment="1" applyProtection="1">
      <alignment vertical="center" wrapText="1"/>
    </xf>
    <xf numFmtId="0" fontId="25" fillId="2" borderId="4" xfId="0" applyNumberFormat="1" applyFont="1" applyFill="1" applyBorder="1" applyAlignment="1" applyProtection="1">
      <alignment vertical="center" wrapText="1"/>
    </xf>
    <xf numFmtId="4" fontId="25" fillId="2" borderId="4" xfId="0" applyNumberFormat="1" applyFont="1" applyFill="1" applyBorder="1" applyAlignment="1"/>
    <xf numFmtId="4" fontId="25" fillId="2" borderId="3" xfId="0" applyNumberFormat="1" applyFont="1" applyFill="1" applyBorder="1" applyAlignment="1"/>
    <xf numFmtId="4" fontId="25" fillId="2" borderId="3" xfId="0" applyNumberFormat="1" applyFont="1" applyFill="1" applyBorder="1" applyAlignment="1" applyProtection="1">
      <alignment wrapText="1"/>
    </xf>
    <xf numFmtId="0" fontId="25" fillId="2" borderId="4" xfId="0" applyNumberFormat="1" applyFont="1" applyFill="1" applyBorder="1" applyAlignment="1" applyProtection="1">
      <alignment horizontal="right" vertical="center" wrapText="1"/>
    </xf>
    <xf numFmtId="0" fontId="26" fillId="2" borderId="4" xfId="0" applyNumberFormat="1" applyFont="1" applyFill="1" applyBorder="1" applyAlignment="1" applyProtection="1">
      <alignment horizontal="right" vertical="center" wrapText="1"/>
    </xf>
    <xf numFmtId="0" fontId="29" fillId="2" borderId="4" xfId="0" applyNumberFormat="1" applyFont="1" applyFill="1" applyBorder="1" applyAlignment="1" applyProtection="1">
      <alignment horizontal="left" vertical="center" wrapText="1"/>
    </xf>
    <xf numFmtId="4" fontId="29" fillId="2" borderId="3" xfId="0" applyNumberFormat="1" applyFont="1" applyFill="1" applyBorder="1" applyAlignment="1">
      <alignment horizontal="right"/>
    </xf>
    <xf numFmtId="0" fontId="29" fillId="2" borderId="1" xfId="0" applyNumberFormat="1" applyFont="1" applyFill="1" applyBorder="1" applyAlignment="1" applyProtection="1">
      <alignment horizontal="left" vertical="center"/>
    </xf>
    <xf numFmtId="0" fontId="28" fillId="2" borderId="1" xfId="0" applyNumberFormat="1" applyFont="1" applyFill="1" applyBorder="1" applyAlignment="1" applyProtection="1">
      <alignment horizontal="left" vertical="center" wrapText="1"/>
    </xf>
    <xf numFmtId="4" fontId="29" fillId="2" borderId="4" xfId="0" applyNumberFormat="1" applyFont="1" applyFill="1" applyBorder="1" applyAlignment="1">
      <alignment horizontal="right"/>
    </xf>
    <xf numFmtId="4" fontId="29" fillId="2" borderId="3" xfId="0" applyNumberFormat="1" applyFont="1" applyFill="1" applyBorder="1" applyAlignment="1" applyProtection="1">
      <alignment horizontal="right" wrapText="1"/>
    </xf>
    <xf numFmtId="4" fontId="0" fillId="2" borderId="3" xfId="0" applyNumberFormat="1" applyFill="1" applyBorder="1"/>
    <xf numFmtId="2" fontId="0" fillId="2" borderId="3" xfId="0" applyNumberFormat="1" applyFill="1" applyBorder="1"/>
    <xf numFmtId="43" fontId="0" fillId="2" borderId="3" xfId="1" applyFont="1" applyFill="1" applyBorder="1" applyAlignment="1">
      <alignment horizontal="right" wrapText="1"/>
    </xf>
    <xf numFmtId="2" fontId="30" fillId="2" borderId="3" xfId="0" applyNumberFormat="1" applyFont="1" applyFill="1" applyBorder="1"/>
    <xf numFmtId="43" fontId="30" fillId="2" borderId="3" xfId="1" applyFont="1" applyFill="1" applyBorder="1" applyAlignment="1">
      <alignment horizontal="right" wrapText="1"/>
    </xf>
    <xf numFmtId="4" fontId="30" fillId="2" borderId="3" xfId="0" applyNumberFormat="1" applyFont="1" applyFill="1" applyBorder="1"/>
    <xf numFmtId="4" fontId="26" fillId="0" borderId="4" xfId="0" applyNumberFormat="1" applyFont="1" applyFill="1" applyBorder="1" applyAlignment="1" applyProtection="1">
      <alignment horizontal="right" vertical="center"/>
    </xf>
    <xf numFmtId="4" fontId="26" fillId="0" borderId="3" xfId="0" applyNumberFormat="1" applyFont="1" applyFill="1" applyBorder="1" applyAlignment="1" applyProtection="1">
      <alignment horizontal="right" vertical="center" wrapText="1"/>
    </xf>
    <xf numFmtId="3" fontId="25" fillId="2" borderId="3" xfId="0" applyNumberFormat="1" applyFont="1" applyFill="1" applyBorder="1" applyAlignment="1">
      <alignment horizontal="right"/>
    </xf>
    <xf numFmtId="4" fontId="25" fillId="4" borderId="4" xfId="0" applyNumberFormat="1" applyFont="1" applyFill="1" applyBorder="1" applyAlignment="1">
      <alignment horizontal="right"/>
    </xf>
    <xf numFmtId="4" fontId="25" fillId="4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 applyProtection="1">
      <alignment horizontal="right" wrapText="1"/>
    </xf>
    <xf numFmtId="0" fontId="1" fillId="2" borderId="3" xfId="0" applyFont="1" applyFill="1" applyBorder="1"/>
    <xf numFmtId="0" fontId="31" fillId="2" borderId="3" xfId="0" quotePrefix="1" applyFont="1" applyFill="1" applyBorder="1" applyAlignment="1">
      <alignment horizontal="left" vertical="center"/>
    </xf>
    <xf numFmtId="43" fontId="12" fillId="4" borderId="3" xfId="1" applyFont="1" applyFill="1" applyBorder="1" applyAlignment="1">
      <alignment horizontal="right" wrapText="1"/>
    </xf>
    <xf numFmtId="4" fontId="12" fillId="4" borderId="3" xfId="0" applyNumberFormat="1" applyFont="1" applyFill="1" applyBorder="1"/>
    <xf numFmtId="4" fontId="14" fillId="4" borderId="3" xfId="0" applyNumberFormat="1" applyFont="1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0" fontId="8" fillId="5" borderId="3" xfId="0" quotePrefix="1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0" fillId="5" borderId="3" xfId="0" applyFill="1" applyBorder="1"/>
    <xf numFmtId="43" fontId="14" fillId="5" borderId="3" xfId="1" applyFont="1" applyFill="1" applyBorder="1" applyAlignment="1">
      <alignment horizontal="right" wrapText="1"/>
    </xf>
    <xf numFmtId="43" fontId="14" fillId="5" borderId="3" xfId="0" applyNumberFormat="1" applyFont="1" applyFill="1" applyBorder="1" applyAlignment="1">
      <alignment horizontal="right" wrapText="1"/>
    </xf>
    <xf numFmtId="4" fontId="1" fillId="2" borderId="3" xfId="0" applyNumberFormat="1" applyFont="1" applyFill="1" applyBorder="1"/>
    <xf numFmtId="0" fontId="26" fillId="4" borderId="3" xfId="0" applyNumberFormat="1" applyFont="1" applyFill="1" applyBorder="1" applyAlignment="1" applyProtection="1">
      <alignment horizontal="center" vertical="center" wrapText="1"/>
    </xf>
    <xf numFmtId="0" fontId="29" fillId="2" borderId="4" xfId="0" applyNumberFormat="1" applyFont="1" applyFill="1" applyBorder="1" applyAlignment="1" applyProtection="1">
      <alignment horizontal="left" vertical="center" wrapText="1"/>
    </xf>
    <xf numFmtId="0" fontId="26" fillId="2" borderId="1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43" fontId="25" fillId="2" borderId="3" xfId="1" applyFont="1" applyFill="1" applyBorder="1" applyAlignment="1">
      <alignment horizontal="right" wrapText="1"/>
    </xf>
    <xf numFmtId="0" fontId="25" fillId="2" borderId="1" xfId="0" applyNumberFormat="1" applyFont="1" applyFill="1" applyBorder="1" applyAlignment="1" applyProtection="1">
      <alignment horizontal="left" vertical="center" wrapText="1"/>
    </xf>
    <xf numFmtId="43" fontId="1" fillId="2" borderId="3" xfId="1" applyFont="1" applyFill="1" applyBorder="1" applyAlignment="1">
      <alignment horizontal="right" wrapText="1"/>
    </xf>
    <xf numFmtId="0" fontId="14" fillId="2" borderId="4" xfId="0" applyNumberFormat="1" applyFont="1" applyFill="1" applyBorder="1" applyAlignment="1" applyProtection="1">
      <alignment horizontal="righ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>
      <alignment horizontal="right"/>
    </xf>
    <xf numFmtId="0" fontId="26" fillId="6" borderId="1" xfId="0" applyNumberFormat="1" applyFont="1" applyFill="1" applyBorder="1" applyAlignment="1" applyProtection="1">
      <alignment horizontal="center" vertical="center" wrapText="1"/>
    </xf>
    <xf numFmtId="0" fontId="26" fillId="6" borderId="2" xfId="0" applyNumberFormat="1" applyFont="1" applyFill="1" applyBorder="1" applyAlignment="1" applyProtection="1">
      <alignment horizontal="left" vertical="center" wrapText="1"/>
    </xf>
    <xf numFmtId="0" fontId="26" fillId="6" borderId="4" xfId="0" applyNumberFormat="1" applyFont="1" applyFill="1" applyBorder="1" applyAlignment="1" applyProtection="1">
      <alignment horizontal="left" vertical="center" wrapText="1"/>
    </xf>
    <xf numFmtId="4" fontId="26" fillId="6" borderId="4" xfId="0" applyNumberFormat="1" applyFont="1" applyFill="1" applyBorder="1" applyAlignment="1">
      <alignment horizontal="right"/>
    </xf>
    <xf numFmtId="4" fontId="26" fillId="6" borderId="3" xfId="0" applyNumberFormat="1" applyFont="1" applyFill="1" applyBorder="1" applyAlignment="1">
      <alignment horizontal="right"/>
    </xf>
    <xf numFmtId="4" fontId="26" fillId="6" borderId="3" xfId="0" applyNumberFormat="1" applyFont="1" applyFill="1" applyBorder="1" applyAlignment="1" applyProtection="1">
      <alignment horizontal="right" wrapText="1"/>
    </xf>
    <xf numFmtId="0" fontId="25" fillId="6" borderId="1" xfId="0" applyNumberFormat="1" applyFont="1" applyFill="1" applyBorder="1" applyAlignment="1" applyProtection="1">
      <alignment horizontal="center" vertical="center" wrapText="1"/>
    </xf>
    <xf numFmtId="0" fontId="25" fillId="6" borderId="4" xfId="0" applyNumberFormat="1" applyFont="1" applyFill="1" applyBorder="1" applyAlignment="1" applyProtection="1">
      <alignment horizontal="right" vertical="center" wrapText="1"/>
    </xf>
    <xf numFmtId="4" fontId="25" fillId="6" borderId="4" xfId="0" applyNumberFormat="1" applyFont="1" applyFill="1" applyBorder="1" applyAlignment="1">
      <alignment horizontal="right"/>
    </xf>
    <xf numFmtId="4" fontId="25" fillId="6" borderId="3" xfId="0" applyNumberFormat="1" applyFont="1" applyFill="1" applyBorder="1" applyAlignment="1">
      <alignment horizontal="right"/>
    </xf>
    <xf numFmtId="4" fontId="25" fillId="6" borderId="3" xfId="0" applyNumberFormat="1" applyFont="1" applyFill="1" applyBorder="1" applyAlignment="1" applyProtection="1">
      <alignment horizontal="right" wrapText="1"/>
    </xf>
    <xf numFmtId="0" fontId="25" fillId="6" borderId="4" xfId="0" applyNumberFormat="1" applyFont="1" applyFill="1" applyBorder="1" applyAlignment="1" applyProtection="1">
      <alignment horizontal="left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4" fontId="3" fillId="6" borderId="4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 applyProtection="1">
      <alignment horizontal="right" wrapText="1"/>
    </xf>
    <xf numFmtId="0" fontId="25" fillId="6" borderId="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right"/>
    </xf>
    <xf numFmtId="0" fontId="7" fillId="4" borderId="3" xfId="0" quotePrefix="1" applyFont="1" applyFill="1" applyBorder="1" applyAlignment="1">
      <alignment horizontal="left" vertical="center"/>
    </xf>
    <xf numFmtId="43" fontId="20" fillId="2" borderId="3" xfId="1" applyFont="1" applyFill="1" applyBorder="1" applyAlignment="1">
      <alignment horizontal="right" wrapText="1"/>
    </xf>
    <xf numFmtId="4" fontId="32" fillId="2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0" fillId="0" borderId="0" xfId="0" applyNumberFormat="1"/>
    <xf numFmtId="0" fontId="28" fillId="2" borderId="4" xfId="0" applyNumberFormat="1" applyFont="1" applyFill="1" applyBorder="1" applyAlignment="1" applyProtection="1">
      <alignment vertical="center" wrapText="1"/>
    </xf>
    <xf numFmtId="0" fontId="26" fillId="0" borderId="3" xfId="0" applyNumberFormat="1" applyFont="1" applyFill="1" applyBorder="1" applyAlignment="1" applyProtection="1">
      <alignment horizontal="left" vertical="center" wrapText="1"/>
    </xf>
    <xf numFmtId="43" fontId="26" fillId="0" borderId="3" xfId="0" applyNumberFormat="1" applyFont="1" applyFill="1" applyBorder="1" applyAlignment="1" applyProtection="1">
      <alignment horizontal="right" vertical="center" wrapText="1"/>
    </xf>
    <xf numFmtId="4" fontId="26" fillId="0" borderId="3" xfId="0" applyNumberFormat="1" applyFont="1" applyFill="1" applyBorder="1" applyAlignment="1" applyProtection="1">
      <alignment horizontal="right" vertical="center"/>
    </xf>
    <xf numFmtId="0" fontId="31" fillId="2" borderId="3" xfId="0" applyNumberFormat="1" applyFont="1" applyFill="1" applyBorder="1" applyAlignment="1" applyProtection="1">
      <alignment vertical="center" wrapText="1"/>
    </xf>
    <xf numFmtId="43" fontId="26" fillId="0" borderId="3" xfId="1" applyFont="1" applyFill="1" applyBorder="1" applyAlignment="1" applyProtection="1">
      <alignment horizontal="right" vertical="center" wrapText="1"/>
    </xf>
    <xf numFmtId="43" fontId="25" fillId="0" borderId="3" xfId="1" applyFont="1" applyFill="1" applyBorder="1" applyAlignment="1" applyProtection="1">
      <alignment horizontal="right" vertical="center" wrapText="1"/>
    </xf>
    <xf numFmtId="0" fontId="31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3" fillId="4" borderId="3" xfId="0" quotePrefix="1" applyFont="1" applyFill="1" applyBorder="1" applyAlignment="1">
      <alignment horizontal="left" vertical="center" wrapText="1"/>
    </xf>
    <xf numFmtId="43" fontId="33" fillId="4" borderId="3" xfId="1" applyFont="1" applyFill="1" applyBorder="1" applyAlignment="1">
      <alignment horizontal="right" wrapText="1"/>
    </xf>
    <xf numFmtId="2" fontId="33" fillId="4" borderId="3" xfId="0" applyNumberFormat="1" applyFont="1" applyFill="1" applyBorder="1"/>
    <xf numFmtId="0" fontId="24" fillId="4" borderId="3" xfId="0" quotePrefix="1" applyFont="1" applyFill="1" applyBorder="1" applyAlignment="1">
      <alignment horizontal="left" vertical="center"/>
    </xf>
    <xf numFmtId="3" fontId="25" fillId="4" borderId="3" xfId="0" applyNumberFormat="1" applyFont="1" applyFill="1" applyBorder="1" applyAlignment="1">
      <alignment horizontal="right"/>
    </xf>
    <xf numFmtId="43" fontId="25" fillId="4" borderId="3" xfId="1" applyFont="1" applyFill="1" applyBorder="1" applyAlignment="1" applyProtection="1">
      <alignment horizontal="right" vertical="center" wrapText="1"/>
    </xf>
    <xf numFmtId="0" fontId="12" fillId="4" borderId="3" xfId="0" applyFont="1" applyFill="1" applyBorder="1"/>
    <xf numFmtId="43" fontId="20" fillId="4" borderId="3" xfId="1" applyFont="1" applyFill="1" applyBorder="1" applyAlignment="1">
      <alignment horizontal="right" wrapText="1"/>
    </xf>
    <xf numFmtId="43" fontId="30" fillId="4" borderId="3" xfId="1" applyFont="1" applyFill="1" applyBorder="1" applyAlignment="1">
      <alignment horizontal="right" wrapText="1"/>
    </xf>
    <xf numFmtId="4" fontId="30" fillId="4" borderId="3" xfId="0" applyNumberFormat="1" applyFont="1" applyFill="1" applyBorder="1"/>
    <xf numFmtId="2" fontId="30" fillId="4" borderId="3" xfId="0" applyNumberFormat="1" applyFont="1" applyFill="1" applyBorder="1"/>
    <xf numFmtId="0" fontId="0" fillId="2" borderId="3" xfId="0" applyFill="1" applyBorder="1"/>
    <xf numFmtId="0" fontId="0" fillId="2" borderId="6" xfId="0" applyFill="1" applyBorder="1"/>
    <xf numFmtId="43" fontId="0" fillId="2" borderId="6" xfId="1" applyFont="1" applyFill="1" applyBorder="1" applyAlignment="1">
      <alignment horizontal="right" wrapText="1"/>
    </xf>
    <xf numFmtId="4" fontId="0" fillId="2" borderId="6" xfId="0" applyNumberFormat="1" applyFill="1" applyBorder="1"/>
    <xf numFmtId="43" fontId="25" fillId="2" borderId="4" xfId="1" applyFont="1" applyFill="1" applyBorder="1" applyAlignment="1">
      <alignment horizontal="right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3" fontId="0" fillId="5" borderId="3" xfId="0" applyNumberFormat="1" applyFill="1" applyBorder="1" applyAlignment="1">
      <alignment horizontal="right" wrapText="1"/>
    </xf>
    <xf numFmtId="0" fontId="34" fillId="0" borderId="1" xfId="0" quotePrefix="1" applyFont="1" applyBorder="1" applyAlignment="1">
      <alignment horizontal="left" wrapText="1"/>
    </xf>
    <xf numFmtId="0" fontId="34" fillId="0" borderId="2" xfId="0" quotePrefix="1" applyFont="1" applyBorder="1" applyAlignment="1">
      <alignment horizontal="left" wrapText="1"/>
    </xf>
    <xf numFmtId="0" fontId="34" fillId="0" borderId="2" xfId="0" quotePrefix="1" applyFont="1" applyBorder="1" applyAlignment="1">
      <alignment horizontal="center" wrapText="1"/>
    </xf>
    <xf numFmtId="0" fontId="34" fillId="0" borderId="2" xfId="0" quotePrefix="1" applyNumberFormat="1" applyFont="1" applyFill="1" applyBorder="1" applyAlignment="1" applyProtection="1">
      <alignment horizontal="left"/>
    </xf>
    <xf numFmtId="0" fontId="34" fillId="2" borderId="3" xfId="0" applyNumberFormat="1" applyFont="1" applyFill="1" applyBorder="1" applyAlignment="1" applyProtection="1">
      <alignment horizontal="center" vertical="center" wrapText="1"/>
    </xf>
    <xf numFmtId="0" fontId="35" fillId="3" borderId="1" xfId="0" applyFont="1" applyFill="1" applyBorder="1" applyAlignment="1">
      <alignment horizontal="left" vertical="center"/>
    </xf>
    <xf numFmtId="0" fontId="36" fillId="3" borderId="2" xfId="0" applyNumberFormat="1" applyFont="1" applyFill="1" applyBorder="1" applyAlignment="1" applyProtection="1">
      <alignment vertical="center"/>
    </xf>
    <xf numFmtId="0" fontId="26" fillId="2" borderId="3" xfId="0" applyNumberFormat="1" applyFont="1" applyFill="1" applyBorder="1" applyAlignment="1" applyProtection="1">
      <alignment horizontal="center" vertical="center" wrapText="1"/>
    </xf>
    <xf numFmtId="4" fontId="26" fillId="3" borderId="3" xfId="0" applyNumberFormat="1" applyFont="1" applyFill="1" applyBorder="1" applyAlignment="1">
      <alignment horizontal="right"/>
    </xf>
    <xf numFmtId="4" fontId="26" fillId="0" borderId="3" xfId="0" applyNumberFormat="1" applyFont="1" applyFill="1" applyBorder="1" applyAlignment="1">
      <alignment horizontal="right"/>
    </xf>
    <xf numFmtId="4" fontId="26" fillId="0" borderId="3" xfId="0" applyNumberFormat="1" applyFont="1" applyFill="1" applyBorder="1" applyAlignment="1" applyProtection="1">
      <alignment horizontal="right" wrapText="1"/>
    </xf>
    <xf numFmtId="4" fontId="26" fillId="0" borderId="3" xfId="0" applyNumberFormat="1" applyFont="1" applyBorder="1" applyAlignment="1">
      <alignment horizontal="right"/>
    </xf>
    <xf numFmtId="4" fontId="31" fillId="4" borderId="1" xfId="0" quotePrefix="1" applyNumberFormat="1" applyFont="1" applyFill="1" applyBorder="1" applyAlignment="1">
      <alignment horizontal="right"/>
    </xf>
    <xf numFmtId="4" fontId="31" fillId="4" borderId="3" xfId="0" applyNumberFormat="1" applyFont="1" applyFill="1" applyBorder="1" applyAlignment="1" applyProtection="1">
      <alignment horizontal="right" wrapText="1"/>
    </xf>
    <xf numFmtId="4" fontId="31" fillId="3" borderId="1" xfId="0" quotePrefix="1" applyNumberFormat="1" applyFont="1" applyFill="1" applyBorder="1" applyAlignment="1">
      <alignment horizontal="right"/>
    </xf>
    <xf numFmtId="4" fontId="31" fillId="3" borderId="3" xfId="0" quotePrefix="1" applyNumberFormat="1" applyFont="1" applyFill="1" applyBorder="1" applyAlignment="1">
      <alignment horizontal="right"/>
    </xf>
    <xf numFmtId="0" fontId="31" fillId="2" borderId="3" xfId="0" applyNumberFormat="1" applyFont="1" applyFill="1" applyBorder="1" applyAlignment="1" applyProtection="1">
      <alignment horizontal="center" vertical="center" wrapText="1"/>
    </xf>
    <xf numFmtId="4" fontId="26" fillId="3" borderId="1" xfId="0" quotePrefix="1" applyNumberFormat="1" applyFont="1" applyFill="1" applyBorder="1" applyAlignment="1">
      <alignment horizontal="right"/>
    </xf>
    <xf numFmtId="4" fontId="26" fillId="3" borderId="3" xfId="0" quotePrefix="1" applyNumberFormat="1" applyFont="1" applyFill="1" applyBorder="1" applyAlignment="1">
      <alignment horizontal="right"/>
    </xf>
    <xf numFmtId="0" fontId="35" fillId="0" borderId="1" xfId="0" quotePrefix="1" applyFont="1" applyBorder="1" applyAlignment="1">
      <alignment horizontal="left" wrapText="1"/>
    </xf>
    <xf numFmtId="0" fontId="35" fillId="0" borderId="2" xfId="0" quotePrefix="1" applyFont="1" applyBorder="1" applyAlignment="1">
      <alignment horizontal="left" wrapText="1"/>
    </xf>
    <xf numFmtId="0" fontId="35" fillId="0" borderId="2" xfId="0" quotePrefix="1" applyFont="1" applyBorder="1" applyAlignment="1">
      <alignment horizontal="center" wrapText="1"/>
    </xf>
    <xf numFmtId="0" fontId="35" fillId="0" borderId="2" xfId="0" quotePrefix="1" applyNumberFormat="1" applyFont="1" applyFill="1" applyBorder="1" applyAlignment="1" applyProtection="1">
      <alignment horizontal="left"/>
    </xf>
    <xf numFmtId="0" fontId="11" fillId="0" borderId="0" xfId="0" applyFont="1" applyAlignment="1">
      <alignment wrapText="1"/>
    </xf>
    <xf numFmtId="43" fontId="12" fillId="5" borderId="3" xfId="1" applyFont="1" applyFill="1" applyBorder="1" applyAlignment="1">
      <alignment horizontal="right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164" fontId="28" fillId="2" borderId="4" xfId="0" applyNumberFormat="1" applyFont="1" applyFill="1" applyBorder="1" applyAlignment="1">
      <alignment horizontal="right"/>
    </xf>
    <xf numFmtId="43" fontId="33" fillId="7" borderId="3" xfId="1" applyFont="1" applyFill="1" applyBorder="1" applyAlignment="1">
      <alignment horizontal="right" wrapText="1"/>
    </xf>
    <xf numFmtId="2" fontId="12" fillId="4" borderId="3" xfId="1" applyNumberFormat="1" applyFont="1" applyFill="1" applyBorder="1" applyAlignment="1">
      <alignment horizontal="right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35" fillId="3" borderId="1" xfId="0" quotePrefix="1" applyNumberFormat="1" applyFont="1" applyFill="1" applyBorder="1" applyAlignment="1" applyProtection="1">
      <alignment horizontal="left" vertical="center" wrapText="1"/>
    </xf>
    <xf numFmtId="0" fontId="36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35" fillId="4" borderId="1" xfId="0" applyNumberFormat="1" applyFont="1" applyFill="1" applyBorder="1" applyAlignment="1" applyProtection="1">
      <alignment horizontal="left" vertical="center" wrapText="1"/>
    </xf>
    <xf numFmtId="0" fontId="35" fillId="4" borderId="2" xfId="0" applyNumberFormat="1" applyFont="1" applyFill="1" applyBorder="1" applyAlignment="1" applyProtection="1">
      <alignment horizontal="left" vertical="center" wrapText="1"/>
    </xf>
    <xf numFmtId="0" fontId="35" fillId="4" borderId="4" xfId="0" applyNumberFormat="1" applyFont="1" applyFill="1" applyBorder="1" applyAlignment="1" applyProtection="1">
      <alignment horizontal="left" vertical="center" wrapText="1"/>
    </xf>
    <xf numFmtId="0" fontId="35" fillId="3" borderId="1" xfId="0" applyNumberFormat="1" applyFont="1" applyFill="1" applyBorder="1" applyAlignment="1" applyProtection="1">
      <alignment horizontal="left" vertical="center" wrapText="1"/>
    </xf>
    <xf numFmtId="0" fontId="35" fillId="3" borderId="2" xfId="0" applyNumberFormat="1" applyFont="1" applyFill="1" applyBorder="1" applyAlignment="1" applyProtection="1">
      <alignment horizontal="left" vertical="center" wrapText="1"/>
    </xf>
    <xf numFmtId="0" fontId="35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5" fillId="0" borderId="1" xfId="0" quotePrefix="1" applyFont="1" applyBorder="1" applyAlignment="1">
      <alignment horizontal="left" vertical="center"/>
    </xf>
    <xf numFmtId="0" fontId="36" fillId="0" borderId="2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36" fillId="3" borderId="2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left" vertical="center" wrapText="1"/>
    </xf>
    <xf numFmtId="0" fontId="36" fillId="0" borderId="2" xfId="0" applyNumberFormat="1" applyFont="1" applyFill="1" applyBorder="1" applyAlignment="1" applyProtection="1">
      <alignment vertical="center" wrapText="1"/>
    </xf>
    <xf numFmtId="0" fontId="35" fillId="0" borderId="1" xfId="0" quotePrefix="1" applyFont="1" applyFill="1" applyBorder="1" applyAlignment="1">
      <alignment horizontal="left" vertical="center"/>
    </xf>
    <xf numFmtId="0" fontId="35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8" fillId="2" borderId="1" xfId="0" applyNumberFormat="1" applyFont="1" applyFill="1" applyBorder="1" applyAlignment="1" applyProtection="1">
      <alignment horizontal="left" vertical="center" wrapText="1"/>
    </xf>
    <xf numFmtId="0" fontId="28" fillId="2" borderId="2" xfId="0" applyNumberFormat="1" applyFont="1" applyFill="1" applyBorder="1" applyAlignment="1" applyProtection="1">
      <alignment horizontal="lef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9" fillId="2" borderId="1" xfId="0" applyNumberFormat="1" applyFont="1" applyFill="1" applyBorder="1" applyAlignment="1" applyProtection="1">
      <alignment horizontal="left" vertical="center" wrapText="1"/>
    </xf>
    <xf numFmtId="0" fontId="29" fillId="2" borderId="2" xfId="0" applyNumberFormat="1" applyFont="1" applyFill="1" applyBorder="1" applyAlignment="1" applyProtection="1">
      <alignment horizontal="left" vertical="center" wrapText="1"/>
    </xf>
    <xf numFmtId="0" fontId="29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vertical="center" wrapText="1"/>
    </xf>
    <xf numFmtId="0" fontId="26" fillId="2" borderId="1" xfId="0" applyNumberFormat="1" applyFont="1" applyFill="1" applyBorder="1" applyAlignment="1" applyProtection="1">
      <alignment horizontal="left" vertical="center" wrapText="1" indent="1"/>
    </xf>
    <xf numFmtId="0" fontId="26" fillId="2" borderId="2" xfId="0" applyNumberFormat="1" applyFont="1" applyFill="1" applyBorder="1" applyAlignment="1" applyProtection="1">
      <alignment horizontal="left" vertical="center" wrapText="1" indent="1"/>
    </xf>
    <xf numFmtId="0" fontId="26" fillId="2" borderId="4" xfId="0" applyNumberFormat="1" applyFont="1" applyFill="1" applyBorder="1" applyAlignment="1" applyProtection="1">
      <alignment horizontal="left" vertical="center" wrapText="1" indent="1"/>
    </xf>
    <xf numFmtId="0" fontId="25" fillId="2" borderId="1" xfId="0" applyNumberFormat="1" applyFont="1" applyFill="1" applyBorder="1" applyAlignment="1" applyProtection="1">
      <alignment horizontal="left" vertical="center"/>
    </xf>
    <xf numFmtId="0" fontId="25" fillId="2" borderId="2" xfId="0" applyNumberFormat="1" applyFont="1" applyFill="1" applyBorder="1" applyAlignment="1" applyProtection="1">
      <alignment horizontal="left" vertical="center"/>
    </xf>
    <xf numFmtId="0" fontId="25" fillId="2" borderId="4" xfId="0" applyNumberFormat="1" applyFont="1" applyFill="1" applyBorder="1" applyAlignment="1" applyProtection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7" workbookViewId="0">
      <selection activeCell="J36" sqref="J36"/>
    </sheetView>
  </sheetViews>
  <sheetFormatPr defaultRowHeight="14.4" x14ac:dyDescent="0.3"/>
  <cols>
    <col min="5" max="5" width="11.44140625" customWidth="1"/>
    <col min="6" max="6" width="14.109375" customWidth="1"/>
    <col min="7" max="7" width="14.77734375" customWidth="1"/>
    <col min="8" max="8" width="12.88671875" customWidth="1"/>
    <col min="9" max="9" width="14.21875" customWidth="1"/>
    <col min="10" max="10" width="14.109375" customWidth="1"/>
    <col min="11" max="11" width="13.109375" customWidth="1"/>
  </cols>
  <sheetData>
    <row r="1" spans="1:11" ht="105" customHeight="1" x14ac:dyDescent="0.3">
      <c r="A1" s="261" t="s">
        <v>326</v>
      </c>
      <c r="B1" s="262"/>
      <c r="C1" s="262"/>
      <c r="D1" s="262"/>
      <c r="E1" s="262"/>
    </row>
    <row r="2" spans="1:11" ht="36" customHeight="1" x14ac:dyDescent="0.3">
      <c r="A2" s="280" t="s">
        <v>390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1" ht="8.4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.6" x14ac:dyDescent="0.3">
      <c r="A4" s="267" t="s">
        <v>19</v>
      </c>
      <c r="B4" s="267"/>
      <c r="C4" s="267"/>
      <c r="D4" s="267"/>
      <c r="E4" s="267"/>
      <c r="F4" s="267"/>
      <c r="G4" s="267"/>
      <c r="H4" s="267"/>
      <c r="I4" s="267"/>
      <c r="J4" s="281"/>
      <c r="K4" s="281"/>
    </row>
    <row r="5" spans="1:11" ht="10.8" customHeight="1" x14ac:dyDescent="0.3">
      <c r="A5" s="24"/>
      <c r="B5" s="24"/>
      <c r="C5" s="24"/>
      <c r="D5" s="24"/>
      <c r="E5" s="24"/>
      <c r="F5" s="24"/>
      <c r="G5" s="24"/>
      <c r="H5" s="24"/>
      <c r="I5" s="24"/>
      <c r="J5" s="5"/>
      <c r="K5" s="5"/>
    </row>
    <row r="6" spans="1:11" ht="15.6" x14ac:dyDescent="0.3">
      <c r="A6" s="267" t="s">
        <v>25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</row>
    <row r="7" spans="1:11" ht="9.6" customHeight="1" x14ac:dyDescent="0.3">
      <c r="A7" s="1"/>
      <c r="B7" s="2"/>
      <c r="C7" s="2"/>
      <c r="D7" s="2"/>
      <c r="E7" s="6"/>
      <c r="F7" s="7"/>
      <c r="G7" s="7"/>
      <c r="H7" s="7"/>
      <c r="I7" s="7"/>
      <c r="J7" s="7"/>
      <c r="K7" s="29" t="s">
        <v>33</v>
      </c>
    </row>
    <row r="8" spans="1:11" ht="30.6" x14ac:dyDescent="0.3">
      <c r="A8" s="232"/>
      <c r="B8" s="233"/>
      <c r="C8" s="233"/>
      <c r="D8" s="234"/>
      <c r="E8" s="235"/>
      <c r="F8" s="239" t="s">
        <v>297</v>
      </c>
      <c r="G8" s="239" t="s">
        <v>298</v>
      </c>
      <c r="H8" s="239" t="s">
        <v>259</v>
      </c>
      <c r="I8" s="239" t="s">
        <v>324</v>
      </c>
      <c r="J8" s="236" t="s">
        <v>40</v>
      </c>
      <c r="K8" s="236" t="s">
        <v>325</v>
      </c>
    </row>
    <row r="9" spans="1:11" x14ac:dyDescent="0.3">
      <c r="A9" s="272" t="s">
        <v>0</v>
      </c>
      <c r="B9" s="266"/>
      <c r="C9" s="266"/>
      <c r="D9" s="266"/>
      <c r="E9" s="282"/>
      <c r="F9" s="240">
        <f>F10+F11</f>
        <v>5765440.6600000001</v>
      </c>
      <c r="G9" s="240">
        <f t="shared" ref="G9:K9" si="0">G10+G11</f>
        <v>2339081.23</v>
      </c>
      <c r="H9" s="240">
        <f>SUM(H10:H11)</f>
        <v>3143900.44</v>
      </c>
      <c r="I9" s="240">
        <f t="shared" si="0"/>
        <v>2632535.79</v>
      </c>
      <c r="J9" s="240">
        <f t="shared" si="0"/>
        <v>2636435.79</v>
      </c>
      <c r="K9" s="240">
        <f t="shared" si="0"/>
        <v>2624116.4300000002</v>
      </c>
    </row>
    <row r="10" spans="1:11" x14ac:dyDescent="0.3">
      <c r="A10" s="283" t="s">
        <v>34</v>
      </c>
      <c r="B10" s="284"/>
      <c r="C10" s="284"/>
      <c r="D10" s="284"/>
      <c r="E10" s="279"/>
      <c r="F10" s="241">
        <v>5765440.6600000001</v>
      </c>
      <c r="G10" s="241">
        <v>2339081.23</v>
      </c>
      <c r="H10" s="241">
        <v>3143900.44</v>
      </c>
      <c r="I10" s="241">
        <v>2632535.79</v>
      </c>
      <c r="J10" s="241">
        <v>2636435.79</v>
      </c>
      <c r="K10" s="241">
        <v>2624116.4300000002</v>
      </c>
    </row>
    <row r="11" spans="1:11" x14ac:dyDescent="0.3">
      <c r="A11" s="285" t="s">
        <v>35</v>
      </c>
      <c r="B11" s="279"/>
      <c r="C11" s="279"/>
      <c r="D11" s="279"/>
      <c r="E11" s="279"/>
      <c r="F11" s="241">
        <v>0</v>
      </c>
      <c r="G11" s="241">
        <v>0</v>
      </c>
      <c r="H11" s="241">
        <v>0</v>
      </c>
      <c r="I11" s="241">
        <v>0</v>
      </c>
      <c r="J11" s="241">
        <v>0</v>
      </c>
      <c r="K11" s="241">
        <v>0</v>
      </c>
    </row>
    <row r="12" spans="1:11" x14ac:dyDescent="0.3">
      <c r="A12" s="237" t="s">
        <v>1</v>
      </c>
      <c r="B12" s="238"/>
      <c r="C12" s="238"/>
      <c r="D12" s="238"/>
      <c r="E12" s="238"/>
      <c r="F12" s="240">
        <f>F13+F14</f>
        <v>5931287.7200000007</v>
      </c>
      <c r="G12" s="240">
        <f t="shared" ref="G12:K12" si="1">G13+G14</f>
        <v>2369081.23</v>
      </c>
      <c r="H12" s="240">
        <f>SUM(H13:H14)</f>
        <v>3352310.6999999997</v>
      </c>
      <c r="I12" s="240">
        <f t="shared" si="1"/>
        <v>2933933.69</v>
      </c>
      <c r="J12" s="240">
        <f t="shared" si="1"/>
        <v>2802530.72</v>
      </c>
      <c r="K12" s="240">
        <f t="shared" si="1"/>
        <v>2790211.3600000003</v>
      </c>
    </row>
    <row r="13" spans="1:11" x14ac:dyDescent="0.3">
      <c r="A13" s="286" t="s">
        <v>36</v>
      </c>
      <c r="B13" s="284"/>
      <c r="C13" s="284"/>
      <c r="D13" s="284"/>
      <c r="E13" s="284"/>
      <c r="F13" s="241">
        <v>3704355.79</v>
      </c>
      <c r="G13" s="241">
        <v>2339095.0299999998</v>
      </c>
      <c r="H13" s="241">
        <v>3314252.59</v>
      </c>
      <c r="I13" s="241">
        <v>2828933.06</v>
      </c>
      <c r="J13" s="241">
        <v>2759733.06</v>
      </c>
      <c r="K13" s="242">
        <v>2747413.7</v>
      </c>
    </row>
    <row r="14" spans="1:11" x14ac:dyDescent="0.3">
      <c r="A14" s="278" t="s">
        <v>37</v>
      </c>
      <c r="B14" s="279"/>
      <c r="C14" s="279"/>
      <c r="D14" s="279"/>
      <c r="E14" s="279"/>
      <c r="F14" s="243">
        <v>2226931.9300000002</v>
      </c>
      <c r="G14" s="243">
        <v>29986.2</v>
      </c>
      <c r="H14" s="243">
        <v>38058.11</v>
      </c>
      <c r="I14" s="243">
        <v>105000.63</v>
      </c>
      <c r="J14" s="243">
        <v>42797.66</v>
      </c>
      <c r="K14" s="242">
        <v>42797.66</v>
      </c>
    </row>
    <row r="15" spans="1:11" x14ac:dyDescent="0.3">
      <c r="A15" s="265" t="s">
        <v>55</v>
      </c>
      <c r="B15" s="266"/>
      <c r="C15" s="266"/>
      <c r="D15" s="266"/>
      <c r="E15" s="266"/>
      <c r="F15" s="240">
        <f>F9-F12</f>
        <v>-165847.06000000052</v>
      </c>
      <c r="G15" s="240">
        <f t="shared" ref="G15:K15" si="2">G9-G12</f>
        <v>-30000</v>
      </c>
      <c r="H15" s="240">
        <f>SUM(H9-H12)</f>
        <v>-208410.25999999978</v>
      </c>
      <c r="I15" s="240">
        <f t="shared" si="2"/>
        <v>-301397.89999999991</v>
      </c>
      <c r="J15" s="240">
        <f t="shared" si="2"/>
        <v>-166094.93000000017</v>
      </c>
      <c r="K15" s="240">
        <f t="shared" si="2"/>
        <v>-166094.93000000017</v>
      </c>
    </row>
    <row r="16" spans="1:11" ht="17.399999999999999" x14ac:dyDescent="0.3">
      <c r="A16" s="24"/>
      <c r="B16" s="22"/>
      <c r="C16" s="22"/>
      <c r="D16" s="22"/>
      <c r="E16" s="22"/>
      <c r="F16" s="22"/>
      <c r="G16" s="22"/>
      <c r="H16" s="23"/>
      <c r="I16" s="23"/>
      <c r="J16" s="23"/>
      <c r="K16" s="23"/>
    </row>
    <row r="17" spans="1:11" ht="15.6" x14ac:dyDescent="0.3">
      <c r="A17" s="267" t="s">
        <v>26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7.399999999999999" x14ac:dyDescent="0.3">
      <c r="A18" s="24"/>
      <c r="B18" s="22"/>
      <c r="C18" s="22"/>
      <c r="D18" s="22"/>
      <c r="E18" s="22"/>
      <c r="F18" s="22"/>
      <c r="G18" s="22"/>
      <c r="H18" s="23"/>
      <c r="I18" s="23"/>
      <c r="J18" s="23"/>
      <c r="K18" s="23"/>
    </row>
    <row r="19" spans="1:11" ht="36" x14ac:dyDescent="0.3">
      <c r="A19" s="232"/>
      <c r="B19" s="233"/>
      <c r="C19" s="233"/>
      <c r="D19" s="234"/>
      <c r="E19" s="235"/>
      <c r="F19" s="239" t="s">
        <v>297</v>
      </c>
      <c r="G19" s="239" t="s">
        <v>298</v>
      </c>
      <c r="H19" s="239" t="s">
        <v>259</v>
      </c>
      <c r="I19" s="239" t="s">
        <v>324</v>
      </c>
      <c r="J19" s="239" t="s">
        <v>40</v>
      </c>
      <c r="K19" s="239" t="s">
        <v>325</v>
      </c>
    </row>
    <row r="20" spans="1:11" x14ac:dyDescent="0.3">
      <c r="A20" s="278" t="s">
        <v>38</v>
      </c>
      <c r="B20" s="279"/>
      <c r="C20" s="279"/>
      <c r="D20" s="279"/>
      <c r="E20" s="279"/>
      <c r="F20" s="243">
        <v>0</v>
      </c>
      <c r="G20" s="243">
        <v>0</v>
      </c>
      <c r="H20" s="243">
        <v>0</v>
      </c>
      <c r="I20" s="243">
        <v>0</v>
      </c>
      <c r="J20" s="243">
        <v>0</v>
      </c>
      <c r="K20" s="242">
        <v>0</v>
      </c>
    </row>
    <row r="21" spans="1:11" x14ac:dyDescent="0.3">
      <c r="A21" s="278" t="s">
        <v>39</v>
      </c>
      <c r="B21" s="279"/>
      <c r="C21" s="279"/>
      <c r="D21" s="279"/>
      <c r="E21" s="279"/>
      <c r="F21" s="243">
        <v>0</v>
      </c>
      <c r="G21" s="243">
        <v>0</v>
      </c>
      <c r="H21" s="243">
        <v>0</v>
      </c>
      <c r="I21" s="243">
        <v>0</v>
      </c>
      <c r="J21" s="243">
        <v>0</v>
      </c>
      <c r="K21" s="242">
        <v>0</v>
      </c>
    </row>
    <row r="22" spans="1:11" x14ac:dyDescent="0.3">
      <c r="A22" s="265" t="s">
        <v>2</v>
      </c>
      <c r="B22" s="266"/>
      <c r="C22" s="266"/>
      <c r="D22" s="266"/>
      <c r="E22" s="266"/>
      <c r="F22" s="240">
        <f>F20-F21</f>
        <v>0</v>
      </c>
      <c r="G22" s="240">
        <f t="shared" ref="G22:K22" si="3">G20-G21</f>
        <v>0</v>
      </c>
      <c r="H22" s="240">
        <v>0</v>
      </c>
      <c r="I22" s="240">
        <f t="shared" si="3"/>
        <v>0</v>
      </c>
      <c r="J22" s="240">
        <v>0</v>
      </c>
      <c r="K22" s="240">
        <f t="shared" si="3"/>
        <v>0</v>
      </c>
    </row>
    <row r="23" spans="1:11" x14ac:dyDescent="0.3">
      <c r="A23" s="265" t="s">
        <v>56</v>
      </c>
      <c r="B23" s="266"/>
      <c r="C23" s="266"/>
      <c r="D23" s="266"/>
      <c r="E23" s="266"/>
      <c r="F23" s="240">
        <f>F15+F22</f>
        <v>-165847.06000000052</v>
      </c>
      <c r="G23" s="240">
        <f t="shared" ref="G23:K23" si="4">G15+G22</f>
        <v>-30000</v>
      </c>
      <c r="H23" s="240">
        <v>-208410.26</v>
      </c>
      <c r="I23" s="240">
        <f t="shared" si="4"/>
        <v>-301397.89999999991</v>
      </c>
      <c r="J23" s="240">
        <f t="shared" si="4"/>
        <v>-166094.93000000017</v>
      </c>
      <c r="K23" s="240">
        <f t="shared" si="4"/>
        <v>-166094.93000000017</v>
      </c>
    </row>
    <row r="24" spans="1:11" ht="17.399999999999999" x14ac:dyDescent="0.3">
      <c r="A24" s="21"/>
      <c r="B24" s="22"/>
      <c r="C24" s="22"/>
      <c r="D24" s="22"/>
      <c r="E24" s="22"/>
      <c r="F24" s="22"/>
      <c r="G24" s="22"/>
      <c r="H24" s="23"/>
      <c r="I24" s="23"/>
      <c r="J24" s="23"/>
      <c r="K24" s="23"/>
    </row>
    <row r="25" spans="1:11" ht="15.6" x14ac:dyDescent="0.3">
      <c r="A25" s="267" t="s">
        <v>57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</row>
    <row r="26" spans="1:11" ht="15.6" x14ac:dyDescent="0.3">
      <c r="A26" s="35"/>
      <c r="B26" s="36"/>
      <c r="C26" s="36"/>
      <c r="D26" s="36"/>
      <c r="E26" s="36"/>
      <c r="F26" s="36"/>
      <c r="G26" s="36"/>
      <c r="H26" s="255"/>
      <c r="I26" s="36"/>
      <c r="J26" s="36"/>
      <c r="K26" s="36"/>
    </row>
    <row r="27" spans="1:11" ht="36" x14ac:dyDescent="0.3">
      <c r="A27" s="232"/>
      <c r="B27" s="233"/>
      <c r="C27" s="233"/>
      <c r="D27" s="234"/>
      <c r="E27" s="235"/>
      <c r="F27" s="239" t="s">
        <v>297</v>
      </c>
      <c r="G27" s="239" t="s">
        <v>298</v>
      </c>
      <c r="H27" s="239" t="s">
        <v>259</v>
      </c>
      <c r="I27" s="239" t="s">
        <v>324</v>
      </c>
      <c r="J27" s="239" t="s">
        <v>40</v>
      </c>
      <c r="K27" s="239" t="s">
        <v>325</v>
      </c>
    </row>
    <row r="28" spans="1:11" ht="15" customHeight="1" x14ac:dyDescent="0.3">
      <c r="A28" s="269" t="s">
        <v>58</v>
      </c>
      <c r="B28" s="270"/>
      <c r="C28" s="270"/>
      <c r="D28" s="270"/>
      <c r="E28" s="271"/>
      <c r="F28" s="244">
        <v>157748.82999999999</v>
      </c>
      <c r="G28" s="244">
        <v>30000</v>
      </c>
      <c r="H28" s="244">
        <v>208410.26</v>
      </c>
      <c r="I28" s="244">
        <v>301397.90000000002</v>
      </c>
      <c r="J28" s="244">
        <v>0</v>
      </c>
      <c r="K28" s="245">
        <v>0</v>
      </c>
    </row>
    <row r="29" spans="1:11" ht="15" customHeight="1" x14ac:dyDescent="0.3">
      <c r="A29" s="265" t="s">
        <v>59</v>
      </c>
      <c r="B29" s="266"/>
      <c r="C29" s="266"/>
      <c r="D29" s="266"/>
      <c r="E29" s="266"/>
      <c r="F29" s="246">
        <f>F23+F28</f>
        <v>-8098.2300000005343</v>
      </c>
      <c r="G29" s="246">
        <v>30000</v>
      </c>
      <c r="H29" s="246">
        <v>0</v>
      </c>
      <c r="I29" s="246">
        <v>301397.90000000002</v>
      </c>
      <c r="J29" s="246">
        <f t="shared" ref="J29:K29" si="5">J23+J28</f>
        <v>-166094.93000000017</v>
      </c>
      <c r="K29" s="247">
        <f t="shared" si="5"/>
        <v>-166094.93000000017</v>
      </c>
    </row>
    <row r="30" spans="1:11" ht="45" customHeight="1" x14ac:dyDescent="0.3">
      <c r="A30" s="272" t="s">
        <v>60</v>
      </c>
      <c r="B30" s="273"/>
      <c r="C30" s="273"/>
      <c r="D30" s="273"/>
      <c r="E30" s="274"/>
      <c r="F30" s="246">
        <v>0</v>
      </c>
      <c r="G30" s="246">
        <v>0</v>
      </c>
      <c r="H30" s="246">
        <v>0</v>
      </c>
      <c r="I30" s="246">
        <v>0</v>
      </c>
      <c r="J30" s="246">
        <f t="shared" ref="J30:K30" si="6">J15+J22+J28-J29</f>
        <v>0</v>
      </c>
      <c r="K30" s="247">
        <f t="shared" si="6"/>
        <v>0</v>
      </c>
    </row>
    <row r="31" spans="1:11" ht="15.6" x14ac:dyDescent="0.3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15.6" x14ac:dyDescent="0.3">
      <c r="A32" s="275" t="s">
        <v>54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</row>
    <row r="33" spans="1:11" ht="17.399999999999999" x14ac:dyDescent="0.3">
      <c r="A33" s="39"/>
      <c r="B33" s="40"/>
      <c r="C33" s="40"/>
      <c r="D33" s="40"/>
      <c r="E33" s="40"/>
      <c r="F33" s="40"/>
      <c r="G33" s="40"/>
      <c r="H33" s="41"/>
      <c r="I33" s="41"/>
      <c r="J33" s="41"/>
      <c r="K33" s="41"/>
    </row>
    <row r="34" spans="1:11" ht="36" x14ac:dyDescent="0.3">
      <c r="A34" s="251"/>
      <c r="B34" s="252"/>
      <c r="C34" s="252"/>
      <c r="D34" s="253"/>
      <c r="E34" s="254"/>
      <c r="F34" s="248" t="s">
        <v>297</v>
      </c>
      <c r="G34" s="248" t="s">
        <v>298</v>
      </c>
      <c r="H34" s="239" t="s">
        <v>259</v>
      </c>
      <c r="I34" s="248" t="s">
        <v>324</v>
      </c>
      <c r="J34" s="248" t="s">
        <v>40</v>
      </c>
      <c r="K34" s="248" t="s">
        <v>325</v>
      </c>
    </row>
    <row r="35" spans="1:11" x14ac:dyDescent="0.3">
      <c r="A35" s="269" t="s">
        <v>58</v>
      </c>
      <c r="B35" s="270"/>
      <c r="C35" s="270"/>
      <c r="D35" s="270"/>
      <c r="E35" s="271"/>
      <c r="F35" s="244">
        <v>157748.82999999999</v>
      </c>
      <c r="G35" s="244">
        <f>F38</f>
        <v>157748.82999999999</v>
      </c>
      <c r="H35" s="244">
        <v>208410.26</v>
      </c>
      <c r="I35" s="244">
        <v>301397.90000000002</v>
      </c>
      <c r="J35" s="244">
        <v>207294.93</v>
      </c>
      <c r="K35" s="245">
        <v>166094.93</v>
      </c>
    </row>
    <row r="36" spans="1:11" ht="28.5" customHeight="1" x14ac:dyDescent="0.3">
      <c r="A36" s="269" t="s">
        <v>61</v>
      </c>
      <c r="B36" s="270"/>
      <c r="C36" s="270"/>
      <c r="D36" s="270"/>
      <c r="E36" s="271"/>
      <c r="F36" s="244">
        <v>0</v>
      </c>
      <c r="G36" s="244">
        <v>157748.82999999999</v>
      </c>
      <c r="H36" s="244">
        <v>208410.26</v>
      </c>
      <c r="I36" s="244">
        <v>94102.97</v>
      </c>
      <c r="J36" s="244">
        <v>41200</v>
      </c>
      <c r="K36" s="245">
        <v>166094.93</v>
      </c>
    </row>
    <row r="37" spans="1:11" x14ac:dyDescent="0.3">
      <c r="A37" s="269" t="s">
        <v>62</v>
      </c>
      <c r="B37" s="276"/>
      <c r="C37" s="276"/>
      <c r="D37" s="276"/>
      <c r="E37" s="277"/>
      <c r="F37" s="244">
        <v>0</v>
      </c>
      <c r="G37" s="244">
        <v>30000</v>
      </c>
      <c r="H37" s="244">
        <v>0</v>
      </c>
      <c r="I37" s="244">
        <v>0</v>
      </c>
      <c r="J37" s="244">
        <v>0</v>
      </c>
      <c r="K37" s="245">
        <v>0</v>
      </c>
    </row>
    <row r="38" spans="1:11" ht="15" customHeight="1" x14ac:dyDescent="0.3">
      <c r="A38" s="265" t="s">
        <v>59</v>
      </c>
      <c r="B38" s="266"/>
      <c r="C38" s="266"/>
      <c r="D38" s="266"/>
      <c r="E38" s="266"/>
      <c r="F38" s="249">
        <f>F35-F36+F37</f>
        <v>157748.82999999999</v>
      </c>
      <c r="G38" s="249">
        <f t="shared" ref="G38:K38" si="7">G35-G36+G37</f>
        <v>30000</v>
      </c>
      <c r="H38" s="249">
        <v>0</v>
      </c>
      <c r="I38" s="249">
        <f>SUM(I35-I36+I37)</f>
        <v>207294.93000000002</v>
      </c>
      <c r="J38" s="249">
        <f>SUM(J35-J36+J37)</f>
        <v>166094.93</v>
      </c>
      <c r="K38" s="250">
        <f t="shared" si="7"/>
        <v>0</v>
      </c>
    </row>
    <row r="39" spans="1:11" ht="17.25" customHeight="1" x14ac:dyDescent="0.3"/>
    <row r="40" spans="1:11" x14ac:dyDescent="0.3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64"/>
    </row>
    <row r="41" spans="1:11" ht="9" customHeight="1" x14ac:dyDescent="0.3"/>
  </sheetData>
  <mergeCells count="25">
    <mergeCell ref="A14:E14"/>
    <mergeCell ref="A15:E15"/>
    <mergeCell ref="A17:K17"/>
    <mergeCell ref="A20:E20"/>
    <mergeCell ref="A6:K6"/>
    <mergeCell ref="A9:E9"/>
    <mergeCell ref="A10:E10"/>
    <mergeCell ref="A11:E11"/>
    <mergeCell ref="A13:E13"/>
    <mergeCell ref="A1:E1"/>
    <mergeCell ref="A40:K40"/>
    <mergeCell ref="A22:E22"/>
    <mergeCell ref="A23:E23"/>
    <mergeCell ref="A25:K25"/>
    <mergeCell ref="A28:E28"/>
    <mergeCell ref="A29:E29"/>
    <mergeCell ref="A30:E30"/>
    <mergeCell ref="A32:K32"/>
    <mergeCell ref="A35:E35"/>
    <mergeCell ref="A36:E36"/>
    <mergeCell ref="A37:E37"/>
    <mergeCell ref="A38:E38"/>
    <mergeCell ref="A21:E21"/>
    <mergeCell ref="A2:K2"/>
    <mergeCell ref="A4:K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D25" workbookViewId="0">
      <selection activeCell="G25" sqref="G25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31.21875" customWidth="1"/>
    <col min="4" max="4" width="20" customWidth="1"/>
    <col min="5" max="5" width="19.109375" customWidth="1"/>
    <col min="6" max="6" width="19.33203125" customWidth="1"/>
    <col min="7" max="7" width="18.109375" customWidth="1"/>
    <col min="8" max="8" width="18.6640625" customWidth="1"/>
    <col min="9" max="9" width="16.21875" customWidth="1"/>
    <col min="11" max="11" width="14.33203125" customWidth="1"/>
  </cols>
  <sheetData>
    <row r="1" spans="1:11" ht="42" customHeight="1" x14ac:dyDescent="0.3">
      <c r="A1" s="267" t="s">
        <v>387</v>
      </c>
      <c r="B1" s="267"/>
      <c r="C1" s="267"/>
      <c r="D1" s="267"/>
      <c r="E1" s="267"/>
      <c r="F1" s="267"/>
      <c r="G1" s="267"/>
      <c r="H1" s="267"/>
      <c r="I1" s="267"/>
    </row>
    <row r="2" spans="1:11" ht="18" customHeight="1" x14ac:dyDescent="0.3">
      <c r="A2" s="4"/>
      <c r="B2" s="4"/>
      <c r="C2" s="4"/>
      <c r="D2" s="4"/>
      <c r="E2" s="4"/>
      <c r="F2" s="24"/>
      <c r="G2" s="4"/>
      <c r="H2" s="4"/>
      <c r="I2" s="4"/>
    </row>
    <row r="3" spans="1:11" ht="15.75" customHeight="1" x14ac:dyDescent="0.3">
      <c r="A3" s="267" t="s">
        <v>19</v>
      </c>
      <c r="B3" s="267"/>
      <c r="C3" s="267"/>
      <c r="D3" s="267"/>
      <c r="E3" s="267"/>
      <c r="F3" s="267"/>
      <c r="G3" s="267"/>
      <c r="H3" s="267"/>
      <c r="I3" s="267"/>
    </row>
    <row r="4" spans="1:11" ht="17.399999999999999" x14ac:dyDescent="0.3">
      <c r="A4" s="4"/>
      <c r="B4" s="4"/>
      <c r="C4" s="43"/>
      <c r="D4" s="4"/>
      <c r="E4" s="4"/>
      <c r="F4" s="24"/>
      <c r="G4" s="4"/>
      <c r="H4" s="5"/>
      <c r="I4" s="5"/>
    </row>
    <row r="5" spans="1:11" ht="18" customHeight="1" x14ac:dyDescent="0.3">
      <c r="A5" s="267" t="s">
        <v>4</v>
      </c>
      <c r="B5" s="267"/>
      <c r="C5" s="267"/>
      <c r="D5" s="267"/>
      <c r="E5" s="267"/>
      <c r="F5" s="267"/>
      <c r="G5" s="267"/>
      <c r="H5" s="267"/>
      <c r="I5" s="267"/>
    </row>
    <row r="6" spans="1:11" ht="17.399999999999999" x14ac:dyDescent="0.3">
      <c r="A6" s="4"/>
      <c r="B6" s="4"/>
      <c r="C6" s="4"/>
      <c r="D6" s="4"/>
      <c r="E6" s="4"/>
      <c r="F6" s="24"/>
      <c r="G6" s="4"/>
      <c r="H6" s="5"/>
      <c r="I6" s="5"/>
    </row>
    <row r="7" spans="1:11" ht="15.75" customHeight="1" x14ac:dyDescent="0.3">
      <c r="A7" s="267" t="s">
        <v>41</v>
      </c>
      <c r="B7" s="267"/>
      <c r="C7" s="267"/>
      <c r="D7" s="267"/>
      <c r="E7" s="267"/>
      <c r="F7" s="267"/>
      <c r="G7" s="267"/>
      <c r="H7" s="267"/>
      <c r="I7" s="267"/>
    </row>
    <row r="8" spans="1:11" ht="17.399999999999999" x14ac:dyDescent="0.3">
      <c r="A8" s="4"/>
      <c r="B8" s="4"/>
      <c r="C8" s="4"/>
      <c r="D8" s="4"/>
      <c r="E8" s="4"/>
      <c r="F8" s="24"/>
      <c r="G8" s="4"/>
      <c r="H8" s="5"/>
      <c r="I8" s="5"/>
    </row>
    <row r="9" spans="1:11" ht="26.4" x14ac:dyDescent="0.3">
      <c r="A9" s="20" t="s">
        <v>5</v>
      </c>
      <c r="B9" s="19" t="s">
        <v>6</v>
      </c>
      <c r="C9" s="19" t="s">
        <v>3</v>
      </c>
      <c r="D9" s="19" t="s">
        <v>297</v>
      </c>
      <c r="E9" s="20" t="s">
        <v>298</v>
      </c>
      <c r="F9" s="20" t="s">
        <v>259</v>
      </c>
      <c r="G9" s="20" t="s">
        <v>323</v>
      </c>
      <c r="H9" s="20" t="s">
        <v>32</v>
      </c>
      <c r="I9" s="20" t="s">
        <v>299</v>
      </c>
    </row>
    <row r="10" spans="1:11" ht="16.2" customHeight="1" x14ac:dyDescent="0.3">
      <c r="A10" s="31"/>
      <c r="B10" s="32"/>
      <c r="C10" s="30" t="s">
        <v>0</v>
      </c>
      <c r="D10" s="64">
        <f>SUM(D11+D18)</f>
        <v>5765440.6600000001</v>
      </c>
      <c r="E10" s="46">
        <f>SUM(E11)</f>
        <v>2339081.2399999998</v>
      </c>
      <c r="F10" s="63">
        <f>SUM(F11+F18)</f>
        <v>3143900.44</v>
      </c>
      <c r="G10" s="63">
        <f>SUM(G11+G18)</f>
        <v>2632535.79</v>
      </c>
      <c r="H10" s="63">
        <f>SUM(H11+H18)</f>
        <v>2636435.79</v>
      </c>
      <c r="I10" s="63">
        <f>SUM(I11+I18)</f>
        <v>2624116.4299999997</v>
      </c>
    </row>
    <row r="11" spans="1:11" ht="15.75" customHeight="1" x14ac:dyDescent="0.3">
      <c r="A11" s="11">
        <v>6</v>
      </c>
      <c r="B11" s="11"/>
      <c r="C11" s="11" t="s">
        <v>7</v>
      </c>
      <c r="D11" s="60">
        <f>SUM(D12:D17)</f>
        <v>5765440.6600000001</v>
      </c>
      <c r="E11" s="47">
        <f>SUM(E12:E16)</f>
        <v>2339081.2399999998</v>
      </c>
      <c r="F11" s="47">
        <f>SUM(F12:F15)</f>
        <v>3143900.44</v>
      </c>
      <c r="G11" s="47">
        <f>SUM(G12:G16)</f>
        <v>2632535.79</v>
      </c>
      <c r="H11" s="47">
        <f>SUM(H12:H16)</f>
        <v>2636435.79</v>
      </c>
      <c r="I11" s="47">
        <f>SUM(I12:I16)</f>
        <v>2624116.4299999997</v>
      </c>
    </row>
    <row r="12" spans="1:11" ht="34.799999999999997" customHeight="1" x14ac:dyDescent="0.3">
      <c r="A12" s="11"/>
      <c r="B12" s="16">
        <v>63</v>
      </c>
      <c r="C12" s="16" t="s">
        <v>28</v>
      </c>
      <c r="D12" s="48">
        <v>5092206.38</v>
      </c>
      <c r="E12" s="42">
        <v>1967098.91</v>
      </c>
      <c r="F12" s="42">
        <v>2680118.02</v>
      </c>
      <c r="G12" s="42">
        <v>2172603.37</v>
      </c>
      <c r="H12" s="42">
        <v>2172603.37</v>
      </c>
      <c r="I12" s="9">
        <v>2160284.0099999998</v>
      </c>
    </row>
    <row r="13" spans="1:11" ht="46.2" customHeight="1" x14ac:dyDescent="0.3">
      <c r="A13" s="12"/>
      <c r="B13" s="12">
        <v>65</v>
      </c>
      <c r="C13" s="44" t="s">
        <v>327</v>
      </c>
      <c r="D13" s="48">
        <v>816.19</v>
      </c>
      <c r="E13" s="42">
        <v>1327.23</v>
      </c>
      <c r="F13" s="42">
        <v>850</v>
      </c>
      <c r="G13" s="42">
        <v>1000</v>
      </c>
      <c r="H13" s="42">
        <v>1000</v>
      </c>
      <c r="I13" s="42">
        <v>1000</v>
      </c>
    </row>
    <row r="14" spans="1:11" ht="43.2" customHeight="1" x14ac:dyDescent="0.3">
      <c r="A14" s="12"/>
      <c r="B14" s="12">
        <v>66</v>
      </c>
      <c r="C14" s="44" t="s">
        <v>328</v>
      </c>
      <c r="D14" s="48">
        <v>231681.6</v>
      </c>
      <c r="E14" s="42">
        <v>190722.68</v>
      </c>
      <c r="F14" s="42">
        <v>283000</v>
      </c>
      <c r="G14" s="200">
        <v>279000</v>
      </c>
      <c r="H14" s="42">
        <v>282900</v>
      </c>
      <c r="I14" s="42">
        <v>282900</v>
      </c>
      <c r="K14" s="202"/>
    </row>
    <row r="15" spans="1:11" ht="32.4" customHeight="1" x14ac:dyDescent="0.3">
      <c r="A15" s="12"/>
      <c r="B15" s="12">
        <v>67</v>
      </c>
      <c r="C15" s="16" t="s">
        <v>29</v>
      </c>
      <c r="D15" s="48">
        <v>174015.26</v>
      </c>
      <c r="E15" s="42">
        <v>179932.42</v>
      </c>
      <c r="F15" s="42">
        <v>179932.42</v>
      </c>
      <c r="G15" s="42">
        <v>179932.42</v>
      </c>
      <c r="H15" s="42">
        <v>179932.42</v>
      </c>
      <c r="I15" s="42">
        <v>179932.42</v>
      </c>
    </row>
    <row r="16" spans="1:11" ht="25.8" customHeight="1" x14ac:dyDescent="0.3">
      <c r="A16" s="12"/>
      <c r="B16" s="12">
        <v>67</v>
      </c>
      <c r="C16" s="16"/>
      <c r="D16" s="8">
        <v>266721.08</v>
      </c>
      <c r="E16" s="42">
        <v>0</v>
      </c>
      <c r="F16" s="200">
        <v>224.08</v>
      </c>
      <c r="G16" s="42">
        <v>0</v>
      </c>
      <c r="H16" s="42">
        <v>0</v>
      </c>
      <c r="I16" s="42">
        <v>0</v>
      </c>
      <c r="K16" s="202"/>
    </row>
    <row r="17" spans="1:12" x14ac:dyDescent="0.3">
      <c r="A17" s="12"/>
      <c r="B17" s="12">
        <v>64</v>
      </c>
      <c r="C17" s="16"/>
      <c r="D17" s="48">
        <v>0.15</v>
      </c>
      <c r="E17" s="42"/>
      <c r="F17" s="106"/>
      <c r="G17" s="42">
        <v>0</v>
      </c>
      <c r="H17" s="42">
        <v>0</v>
      </c>
      <c r="I17" s="42">
        <v>0</v>
      </c>
    </row>
    <row r="18" spans="1:12" ht="26.4" x14ac:dyDescent="0.3">
      <c r="A18" s="14">
        <v>7</v>
      </c>
      <c r="B18" s="15"/>
      <c r="C18" s="25" t="s">
        <v>8</v>
      </c>
      <c r="D18" s="60">
        <f>SUM(D19)</f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</row>
    <row r="19" spans="1:12" ht="26.4" x14ac:dyDescent="0.3">
      <c r="A19" s="16"/>
      <c r="B19" s="16">
        <v>72</v>
      </c>
      <c r="C19" s="26" t="s">
        <v>27</v>
      </c>
      <c r="D19" s="48">
        <v>0</v>
      </c>
      <c r="E19" s="42">
        <v>0</v>
      </c>
      <c r="F19" s="42">
        <v>0</v>
      </c>
      <c r="G19" s="42">
        <v>0</v>
      </c>
      <c r="H19" s="42">
        <v>0</v>
      </c>
      <c r="I19" s="51">
        <v>0</v>
      </c>
    </row>
    <row r="20" spans="1:12" ht="21" customHeight="1" x14ac:dyDescent="0.3"/>
    <row r="21" spans="1:12" ht="22.2" customHeight="1" x14ac:dyDescent="0.3">
      <c r="A21" s="267" t="s">
        <v>42</v>
      </c>
      <c r="B21" s="287"/>
      <c r="C21" s="287"/>
      <c r="D21" s="287"/>
      <c r="E21" s="287"/>
      <c r="F21" s="287"/>
      <c r="G21" s="287"/>
      <c r="H21" s="287"/>
      <c r="I21" s="287"/>
    </row>
    <row r="22" spans="1:12" ht="8.4" customHeight="1" x14ac:dyDescent="0.3">
      <c r="A22" s="4"/>
      <c r="B22" s="4"/>
      <c r="C22" s="4"/>
      <c r="D22" s="4"/>
      <c r="E22" s="4"/>
      <c r="F22" s="24"/>
      <c r="G22" s="4"/>
      <c r="H22" s="5"/>
      <c r="I22" s="5"/>
    </row>
    <row r="23" spans="1:12" ht="26.4" x14ac:dyDescent="0.3">
      <c r="A23" s="20" t="s">
        <v>5</v>
      </c>
      <c r="B23" s="19" t="s">
        <v>6</v>
      </c>
      <c r="C23" s="19" t="s">
        <v>9</v>
      </c>
      <c r="D23" s="19" t="s">
        <v>297</v>
      </c>
      <c r="E23" s="20" t="s">
        <v>298</v>
      </c>
      <c r="F23" s="20" t="s">
        <v>259</v>
      </c>
      <c r="G23" s="20" t="s">
        <v>323</v>
      </c>
      <c r="H23" s="20" t="s">
        <v>32</v>
      </c>
      <c r="I23" s="20" t="s">
        <v>299</v>
      </c>
    </row>
    <row r="24" spans="1:12" x14ac:dyDescent="0.3">
      <c r="A24" s="31"/>
      <c r="B24" s="32"/>
      <c r="C24" s="30" t="s">
        <v>1</v>
      </c>
      <c r="D24" s="49">
        <f>SUM(D25+D32)</f>
        <v>5931287.7200000007</v>
      </c>
      <c r="E24" s="46">
        <f t="shared" ref="E24:G24" si="0">SUM(E25+E32)</f>
        <v>2369081.23</v>
      </c>
      <c r="F24" s="46">
        <f>SUM(F25+F32)</f>
        <v>3352310.7</v>
      </c>
      <c r="G24" s="46">
        <f t="shared" si="0"/>
        <v>2933933.69</v>
      </c>
      <c r="H24" s="46">
        <f>SUM(H25+H32)</f>
        <v>2802530.72</v>
      </c>
      <c r="I24" s="46">
        <f>SUM(I25+I32)</f>
        <v>2790211.3600000003</v>
      </c>
    </row>
    <row r="25" spans="1:12" ht="15.75" customHeight="1" x14ac:dyDescent="0.3">
      <c r="A25" s="11">
        <v>3</v>
      </c>
      <c r="B25" s="11"/>
      <c r="C25" s="11" t="s">
        <v>10</v>
      </c>
      <c r="D25" s="60">
        <f t="shared" ref="D25:I25" si="1">SUM(D26:D30)</f>
        <v>3704355.79</v>
      </c>
      <c r="E25" s="47">
        <f t="shared" si="1"/>
        <v>2339095.0299999998</v>
      </c>
      <c r="F25" s="47">
        <f t="shared" si="1"/>
        <v>3314252.5900000003</v>
      </c>
      <c r="G25" s="47">
        <f t="shared" si="1"/>
        <v>2828933.06</v>
      </c>
      <c r="H25" s="47">
        <f t="shared" si="1"/>
        <v>2760733.06</v>
      </c>
      <c r="I25" s="47">
        <f t="shared" si="1"/>
        <v>2748413.7</v>
      </c>
    </row>
    <row r="26" spans="1:12" ht="15.75" customHeight="1" x14ac:dyDescent="0.3">
      <c r="A26" s="11"/>
      <c r="B26" s="16">
        <v>31</v>
      </c>
      <c r="C26" s="16" t="s">
        <v>11</v>
      </c>
      <c r="D26" s="48">
        <v>1857747.83</v>
      </c>
      <c r="E26" s="42">
        <v>1705104.42</v>
      </c>
      <c r="F26" s="42">
        <v>2089310.36</v>
      </c>
      <c r="G26" s="42">
        <v>2143876.65</v>
      </c>
      <c r="H26" s="42">
        <v>2141376.65</v>
      </c>
      <c r="I26" s="42">
        <v>2129057.29</v>
      </c>
      <c r="L26" s="202"/>
    </row>
    <row r="27" spans="1:12" x14ac:dyDescent="0.3">
      <c r="A27" s="12"/>
      <c r="B27" s="12">
        <v>32</v>
      </c>
      <c r="C27" s="12" t="s">
        <v>22</v>
      </c>
      <c r="D27" s="48">
        <v>1436424.85</v>
      </c>
      <c r="E27" s="42">
        <v>632384.67000000004</v>
      </c>
      <c r="F27" s="42">
        <v>756408.86</v>
      </c>
      <c r="G27" s="42">
        <v>684986.41</v>
      </c>
      <c r="H27" s="42">
        <v>619286.41</v>
      </c>
      <c r="I27" s="42">
        <v>619286.41</v>
      </c>
    </row>
    <row r="28" spans="1:12" x14ac:dyDescent="0.3">
      <c r="A28" s="12"/>
      <c r="B28" s="12">
        <v>34</v>
      </c>
      <c r="C28" s="12" t="s">
        <v>73</v>
      </c>
      <c r="D28" s="48">
        <v>5480.18</v>
      </c>
      <c r="E28" s="42">
        <v>1605.94</v>
      </c>
      <c r="F28" s="42">
        <v>3524.62</v>
      </c>
      <c r="G28" s="42">
        <v>70</v>
      </c>
      <c r="H28" s="42">
        <v>70</v>
      </c>
      <c r="I28" s="42">
        <v>70</v>
      </c>
    </row>
    <row r="29" spans="1:12" ht="26.4" x14ac:dyDescent="0.3">
      <c r="A29" s="12"/>
      <c r="B29" s="12">
        <v>36</v>
      </c>
      <c r="C29" s="44" t="s">
        <v>329</v>
      </c>
      <c r="D29" s="48">
        <v>54850.61</v>
      </c>
      <c r="E29" s="42">
        <v>0</v>
      </c>
      <c r="F29" s="42">
        <v>104184.7</v>
      </c>
      <c r="G29" s="42">
        <v>0</v>
      </c>
      <c r="H29" s="42">
        <v>0</v>
      </c>
      <c r="I29" s="42">
        <v>0</v>
      </c>
    </row>
    <row r="30" spans="1:12" ht="25.2" customHeight="1" x14ac:dyDescent="0.3">
      <c r="A30" s="12"/>
      <c r="B30" s="12">
        <v>38</v>
      </c>
      <c r="C30" s="44" t="s">
        <v>330</v>
      </c>
      <c r="D30" s="48">
        <v>349852.32</v>
      </c>
      <c r="E30" s="42">
        <v>0</v>
      </c>
      <c r="F30" s="42">
        <v>360824.05</v>
      </c>
      <c r="G30" s="42">
        <v>0</v>
      </c>
      <c r="H30" s="42">
        <v>0</v>
      </c>
      <c r="I30" s="42">
        <v>0</v>
      </c>
    </row>
    <row r="31" spans="1:12" x14ac:dyDescent="0.3">
      <c r="A31" s="12"/>
      <c r="B31" s="12"/>
      <c r="C31" s="12"/>
      <c r="D31" s="8"/>
      <c r="E31" s="9"/>
      <c r="F31" s="9"/>
      <c r="G31" s="9"/>
      <c r="H31" s="9"/>
      <c r="I31" s="9"/>
    </row>
    <row r="32" spans="1:12" ht="26.4" x14ac:dyDescent="0.3">
      <c r="A32" s="14">
        <v>4</v>
      </c>
      <c r="B32" s="15"/>
      <c r="C32" s="25" t="s">
        <v>12</v>
      </c>
      <c r="D32" s="60">
        <f>SUM(D33:D35)</f>
        <v>2226931.9300000002</v>
      </c>
      <c r="E32" s="47">
        <f>SUM(E33:E35)</f>
        <v>29986.2</v>
      </c>
      <c r="F32" s="47">
        <v>38058.11</v>
      </c>
      <c r="G32" s="47">
        <f>SUM(G33:G35)</f>
        <v>105000.63</v>
      </c>
      <c r="H32" s="47">
        <f>SUM(H33:H35)</f>
        <v>41797.660000000003</v>
      </c>
      <c r="I32" s="47">
        <f>SUM(I33:I35)</f>
        <v>41797.660000000003</v>
      </c>
    </row>
    <row r="33" spans="1:9" ht="26.4" x14ac:dyDescent="0.3">
      <c r="A33" s="14"/>
      <c r="B33" s="45">
        <v>41</v>
      </c>
      <c r="C33" s="26" t="s">
        <v>13</v>
      </c>
      <c r="D33" s="48">
        <v>6260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</row>
    <row r="34" spans="1:9" ht="26.4" x14ac:dyDescent="0.3">
      <c r="A34" s="14"/>
      <c r="B34" s="45">
        <v>42</v>
      </c>
      <c r="C34" s="26" t="s">
        <v>30</v>
      </c>
      <c r="D34" s="48">
        <v>2220671.9300000002</v>
      </c>
      <c r="E34" s="42">
        <v>29986.2</v>
      </c>
      <c r="F34" s="42">
        <v>38058.11</v>
      </c>
      <c r="G34" s="42">
        <v>99900.63</v>
      </c>
      <c r="H34" s="42">
        <v>41797.660000000003</v>
      </c>
      <c r="I34" s="42">
        <v>41797.660000000003</v>
      </c>
    </row>
    <row r="35" spans="1:9" ht="26.4" x14ac:dyDescent="0.3">
      <c r="A35" s="14"/>
      <c r="B35" s="45">
        <v>45</v>
      </c>
      <c r="C35" s="26" t="s">
        <v>331</v>
      </c>
      <c r="D35" s="48">
        <v>0</v>
      </c>
      <c r="E35" s="42">
        <v>0</v>
      </c>
      <c r="F35" s="42">
        <v>0</v>
      </c>
      <c r="G35" s="42">
        <v>5100</v>
      </c>
      <c r="H35" s="42">
        <v>0</v>
      </c>
      <c r="I35" s="42">
        <v>0</v>
      </c>
    </row>
    <row r="36" spans="1:9" x14ac:dyDescent="0.3">
      <c r="A36" s="16"/>
      <c r="B36" s="16"/>
      <c r="C36" s="26"/>
      <c r="D36" s="8"/>
      <c r="E36" s="9"/>
      <c r="F36" s="9"/>
      <c r="G36" s="9"/>
      <c r="H36" s="9"/>
      <c r="I36" s="10"/>
    </row>
  </sheetData>
  <mergeCells count="5">
    <mergeCell ref="A21:I21"/>
    <mergeCell ref="A1:I1"/>
    <mergeCell ref="A3:I3"/>
    <mergeCell ref="A5:I5"/>
    <mergeCell ref="A7:I7"/>
  </mergeCells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workbookViewId="0">
      <selection activeCell="D27" sqref="D27"/>
    </sheetView>
  </sheetViews>
  <sheetFormatPr defaultRowHeight="14.4" x14ac:dyDescent="0.3"/>
  <cols>
    <col min="1" max="1" width="36.77734375" customWidth="1"/>
    <col min="2" max="2" width="19.33203125" customWidth="1"/>
    <col min="3" max="3" width="18.88671875" customWidth="1"/>
    <col min="4" max="5" width="18" customWidth="1"/>
    <col min="6" max="6" width="18.33203125" customWidth="1"/>
    <col min="7" max="7" width="17.88671875" customWidth="1"/>
    <col min="9" max="9" width="16.33203125" bestFit="1" customWidth="1"/>
  </cols>
  <sheetData>
    <row r="1" spans="1:7" ht="22.8" customHeight="1" x14ac:dyDescent="0.3">
      <c r="A1" s="288" t="s">
        <v>386</v>
      </c>
      <c r="B1" s="289"/>
      <c r="C1" s="289"/>
      <c r="D1" s="289"/>
      <c r="E1" s="289"/>
      <c r="F1" s="289"/>
      <c r="G1" s="289"/>
    </row>
    <row r="2" spans="1:7" ht="6.6" customHeight="1" x14ac:dyDescent="0.3">
      <c r="A2" s="24"/>
      <c r="B2" s="24"/>
      <c r="C2" s="24"/>
      <c r="D2" s="24"/>
      <c r="E2" s="24"/>
      <c r="F2" s="24"/>
      <c r="G2" s="24"/>
    </row>
    <row r="3" spans="1:7" ht="10.199999999999999" customHeight="1" x14ac:dyDescent="0.3">
      <c r="A3" s="280" t="s">
        <v>19</v>
      </c>
      <c r="B3" s="280"/>
      <c r="C3" s="280"/>
      <c r="D3" s="280"/>
      <c r="E3" s="280"/>
      <c r="F3" s="280"/>
      <c r="G3" s="280"/>
    </row>
    <row r="4" spans="1:7" ht="8.4" customHeight="1" x14ac:dyDescent="0.3">
      <c r="B4" s="24"/>
      <c r="C4" s="24"/>
      <c r="D4" s="24"/>
      <c r="E4" s="24"/>
      <c r="F4" s="5"/>
      <c r="G4" s="5"/>
    </row>
    <row r="5" spans="1:7" ht="13.8" customHeight="1" x14ac:dyDescent="0.3">
      <c r="A5" s="288" t="s">
        <v>4</v>
      </c>
      <c r="B5" s="288"/>
      <c r="C5" s="288"/>
      <c r="D5" s="288"/>
      <c r="E5" s="288"/>
      <c r="F5" s="288"/>
      <c r="G5" s="288"/>
    </row>
    <row r="6" spans="1:7" ht="3.6" customHeight="1" x14ac:dyDescent="0.3">
      <c r="A6" s="24"/>
      <c r="B6" s="24"/>
      <c r="C6" s="24"/>
      <c r="D6" s="24"/>
      <c r="E6" s="24"/>
      <c r="F6" s="5"/>
      <c r="G6" s="5"/>
    </row>
    <row r="7" spans="1:7" ht="13.8" customHeight="1" x14ac:dyDescent="0.3">
      <c r="A7" s="280" t="s">
        <v>43</v>
      </c>
      <c r="B7" s="280"/>
      <c r="C7" s="280"/>
      <c r="D7" s="280"/>
      <c r="E7" s="280"/>
      <c r="F7" s="280"/>
      <c r="G7" s="280"/>
    </row>
    <row r="8" spans="1:7" ht="7.8" customHeight="1" x14ac:dyDescent="0.3">
      <c r="A8" s="24"/>
      <c r="B8" s="24"/>
      <c r="C8" s="24"/>
      <c r="D8" s="24"/>
      <c r="E8" s="24"/>
      <c r="F8" s="5"/>
      <c r="G8" s="5"/>
    </row>
    <row r="9" spans="1:7" ht="22.2" customHeight="1" x14ac:dyDescent="0.3">
      <c r="A9" s="20" t="s">
        <v>45</v>
      </c>
      <c r="B9" s="19" t="s">
        <v>297</v>
      </c>
      <c r="C9" s="20" t="s">
        <v>298</v>
      </c>
      <c r="D9" s="162" t="s">
        <v>259</v>
      </c>
      <c r="E9" s="20" t="s">
        <v>323</v>
      </c>
      <c r="F9" s="20" t="s">
        <v>32</v>
      </c>
      <c r="G9" s="20" t="s">
        <v>299</v>
      </c>
    </row>
    <row r="10" spans="1:7" ht="15" customHeight="1" x14ac:dyDescent="0.3">
      <c r="A10" s="204" t="s">
        <v>0</v>
      </c>
      <c r="B10" s="143">
        <f>SUM(B12+B17+B21+B25+B27+B29+B31+B32+B34+B38+B47+B51)</f>
        <v>5765440.6600000011</v>
      </c>
      <c r="C10" s="205">
        <f>SUM(C11+C16+C20+C24+C50)</f>
        <v>2339081.2199999997</v>
      </c>
      <c r="D10" s="206">
        <f>SUM(D11+D16+D20+D24+D37+D42+D47+D50)</f>
        <v>3352310.6999999997</v>
      </c>
      <c r="E10" s="206">
        <f>SUM(E11+E16+E20+E24+E37+E42+E47+E50)</f>
        <v>2933933.6900000004</v>
      </c>
      <c r="F10" s="206">
        <f>SUM(F11+F16+F20+F24+F37+F42+F47+F50)</f>
        <v>2802530.72</v>
      </c>
      <c r="G10" s="206">
        <f>SUM(G11+G16+G20+G24+G37+G42+G47+G50)</f>
        <v>2790211.3600000003</v>
      </c>
    </row>
    <row r="11" spans="1:7" ht="14.4" customHeight="1" x14ac:dyDescent="0.3">
      <c r="A11" s="207" t="s">
        <v>107</v>
      </c>
      <c r="B11" s="206">
        <f>SUM(B12:B13)</f>
        <v>169856.78</v>
      </c>
      <c r="C11" s="208">
        <f t="shared" ref="C11:G11" si="0">SUM(C12)</f>
        <v>179932.42</v>
      </c>
      <c r="D11" s="206">
        <f t="shared" si="0"/>
        <v>179932.42</v>
      </c>
      <c r="E11" s="206">
        <f t="shared" si="0"/>
        <v>179932.42</v>
      </c>
      <c r="F11" s="206">
        <f t="shared" si="0"/>
        <v>179932.42</v>
      </c>
      <c r="G11" s="206">
        <f t="shared" si="0"/>
        <v>179932.42</v>
      </c>
    </row>
    <row r="12" spans="1:7" ht="14.4" customHeight="1" x14ac:dyDescent="0.3">
      <c r="A12" s="87" t="s">
        <v>47</v>
      </c>
      <c r="B12" s="88">
        <v>174255.29</v>
      </c>
      <c r="C12" s="209">
        <v>179932.42</v>
      </c>
      <c r="D12" s="88">
        <v>179932.42</v>
      </c>
      <c r="E12" s="88">
        <v>179932.42</v>
      </c>
      <c r="F12" s="88">
        <v>179932.42</v>
      </c>
      <c r="G12" s="88">
        <v>179932.42</v>
      </c>
    </row>
    <row r="13" spans="1:7" ht="14.4" customHeight="1" x14ac:dyDescent="0.3">
      <c r="A13" s="215" t="s">
        <v>303</v>
      </c>
      <c r="B13" s="147">
        <v>-4398.51</v>
      </c>
      <c r="C13" s="217"/>
      <c r="D13" s="147"/>
      <c r="E13" s="147"/>
      <c r="F13" s="147"/>
      <c r="G13" s="147"/>
    </row>
    <row r="14" spans="1:7" ht="14.4" customHeight="1" x14ac:dyDescent="0.3">
      <c r="A14" s="215" t="s">
        <v>306</v>
      </c>
      <c r="B14" s="147">
        <v>98633.34</v>
      </c>
      <c r="C14" s="217"/>
      <c r="D14" s="147"/>
      <c r="E14" s="147"/>
      <c r="F14" s="147"/>
      <c r="G14" s="147"/>
    </row>
    <row r="15" spans="1:7" ht="4.8" customHeight="1" x14ac:dyDescent="0.3">
      <c r="A15" s="87"/>
      <c r="B15" s="88"/>
      <c r="C15" s="209"/>
      <c r="D15" s="88"/>
      <c r="E15" s="88"/>
      <c r="F15" s="88"/>
      <c r="G15" s="88"/>
    </row>
    <row r="16" spans="1:7" x14ac:dyDescent="0.3">
      <c r="A16" s="150" t="s">
        <v>106</v>
      </c>
      <c r="B16" s="89">
        <f>SUM(B17:B18)</f>
        <v>238593.47999999998</v>
      </c>
      <c r="C16" s="89">
        <f>SUM(C17)</f>
        <v>186740.99</v>
      </c>
      <c r="D16" s="89">
        <f>SUM(D17:D18)</f>
        <v>300286.21999999997</v>
      </c>
      <c r="E16" s="89">
        <f>SUM(E17:E18)</f>
        <v>310200</v>
      </c>
      <c r="F16" s="89">
        <f>SUM(F17:F18)</f>
        <v>273900</v>
      </c>
      <c r="G16" s="89">
        <f>SUM(G17:G18)</f>
        <v>273900</v>
      </c>
    </row>
    <row r="17" spans="1:7" x14ac:dyDescent="0.3">
      <c r="A17" s="91" t="s">
        <v>63</v>
      </c>
      <c r="B17" s="92">
        <v>218007.99</v>
      </c>
      <c r="C17" s="88">
        <v>186740.99</v>
      </c>
      <c r="D17" s="88">
        <v>270000</v>
      </c>
      <c r="E17" s="88">
        <v>270000</v>
      </c>
      <c r="F17" s="88">
        <v>273900</v>
      </c>
      <c r="G17" s="88">
        <v>273900</v>
      </c>
    </row>
    <row r="18" spans="1:7" x14ac:dyDescent="0.3">
      <c r="A18" s="215" t="s">
        <v>264</v>
      </c>
      <c r="B18" s="146">
        <v>20585.490000000002</v>
      </c>
      <c r="C18" s="147">
        <v>30000</v>
      </c>
      <c r="D18" s="152">
        <v>30286.22</v>
      </c>
      <c r="E18" s="147">
        <v>40200</v>
      </c>
      <c r="F18" s="147">
        <v>0</v>
      </c>
      <c r="G18" s="147">
        <v>0</v>
      </c>
    </row>
    <row r="19" spans="1:7" ht="5.4" customHeight="1" x14ac:dyDescent="0.3">
      <c r="A19" s="91"/>
      <c r="B19" s="92"/>
      <c r="C19" s="88"/>
      <c r="D19" s="88"/>
      <c r="E19" s="88"/>
      <c r="F19" s="88"/>
      <c r="G19" s="88"/>
    </row>
    <row r="20" spans="1:7" ht="15" customHeight="1" x14ac:dyDescent="0.3">
      <c r="A20" s="210" t="s">
        <v>111</v>
      </c>
      <c r="B20" s="90">
        <f>SUM(B21:B22)</f>
        <v>2493.71</v>
      </c>
      <c r="C20" s="89">
        <f>SUM(C21)</f>
        <v>1327.23</v>
      </c>
      <c r="D20" s="89">
        <f>SUM(D21:D22)</f>
        <v>2866.87</v>
      </c>
      <c r="E20" s="89">
        <f>SUM(E21:E22)</f>
        <v>3000</v>
      </c>
      <c r="F20" s="89">
        <f>SUM(F21:F22)</f>
        <v>2000</v>
      </c>
      <c r="G20" s="89">
        <f>SUM(G21:G22)</f>
        <v>2000</v>
      </c>
    </row>
    <row r="21" spans="1:7" x14ac:dyDescent="0.3">
      <c r="A21" s="211" t="s">
        <v>265</v>
      </c>
      <c r="B21" s="92">
        <v>816.19</v>
      </c>
      <c r="C21" s="88">
        <v>1327.23</v>
      </c>
      <c r="D21" s="88">
        <v>850</v>
      </c>
      <c r="E21" s="88">
        <v>1000</v>
      </c>
      <c r="F21" s="88">
        <v>1000</v>
      </c>
      <c r="G21" s="88">
        <v>1000</v>
      </c>
    </row>
    <row r="22" spans="1:7" x14ac:dyDescent="0.3">
      <c r="A22" s="212" t="s">
        <v>264</v>
      </c>
      <c r="B22" s="146">
        <v>1677.52</v>
      </c>
      <c r="C22" s="147"/>
      <c r="D22" s="147">
        <v>2016.87</v>
      </c>
      <c r="E22" s="147">
        <v>2000</v>
      </c>
      <c r="F22" s="147">
        <v>1000</v>
      </c>
      <c r="G22" s="147">
        <v>1000</v>
      </c>
    </row>
    <row r="23" spans="1:7" ht="5.4" customHeight="1" x14ac:dyDescent="0.3">
      <c r="A23" s="211"/>
      <c r="B23" s="92"/>
      <c r="C23" s="88"/>
      <c r="D23" s="88"/>
      <c r="E23" s="88"/>
      <c r="F23" s="88"/>
      <c r="G23" s="88"/>
    </row>
    <row r="24" spans="1:7" x14ac:dyDescent="0.3">
      <c r="A24" s="204" t="s">
        <v>109</v>
      </c>
      <c r="B24" s="90">
        <f>SUM(B25:B35)</f>
        <v>5373515.0499999989</v>
      </c>
      <c r="C24" s="89">
        <f>SUM(C25:C47)</f>
        <v>1967098.91</v>
      </c>
      <c r="D24" s="89">
        <f>SUM(D25:D33)</f>
        <v>2817795.34</v>
      </c>
      <c r="E24" s="89">
        <f>SUM(E25:E35)</f>
        <v>2375566.58</v>
      </c>
      <c r="F24" s="89">
        <f>SUM(F25:F35)</f>
        <v>2281463.61</v>
      </c>
      <c r="G24" s="101">
        <f>SUM(G25:G35)</f>
        <v>2281463.61</v>
      </c>
    </row>
    <row r="25" spans="1:7" x14ac:dyDescent="0.3">
      <c r="A25" s="91" t="s">
        <v>271</v>
      </c>
      <c r="B25" s="92">
        <v>29329.81</v>
      </c>
      <c r="C25" s="88">
        <v>34507.93</v>
      </c>
      <c r="D25" s="88">
        <v>15000</v>
      </c>
      <c r="E25" s="88">
        <v>6663.61</v>
      </c>
      <c r="F25" s="88">
        <v>6663.61</v>
      </c>
      <c r="G25" s="88">
        <v>6663.61</v>
      </c>
    </row>
    <row r="26" spans="1:7" x14ac:dyDescent="0.3">
      <c r="A26" s="218" t="s">
        <v>120</v>
      </c>
      <c r="B26" s="151">
        <v>10042.969999999999</v>
      </c>
      <c r="C26" s="151"/>
      <c r="D26" s="151">
        <v>10998.02</v>
      </c>
      <c r="E26" s="151">
        <v>9000</v>
      </c>
      <c r="F26" s="151">
        <v>9000</v>
      </c>
      <c r="G26" s="151">
        <v>9000</v>
      </c>
    </row>
    <row r="27" spans="1:7" x14ac:dyDescent="0.3">
      <c r="A27" s="91" t="s">
        <v>272</v>
      </c>
      <c r="B27" s="48">
        <v>1541447.45</v>
      </c>
      <c r="C27" s="88">
        <v>1667109.3</v>
      </c>
      <c r="D27" s="88">
        <v>2010302.03</v>
      </c>
      <c r="E27" s="88">
        <v>2100000</v>
      </c>
      <c r="F27" s="88">
        <v>2100000</v>
      </c>
      <c r="G27" s="88">
        <v>2100000</v>
      </c>
    </row>
    <row r="28" spans="1:7" x14ac:dyDescent="0.3">
      <c r="A28" s="218" t="s">
        <v>158</v>
      </c>
      <c r="B28" s="151">
        <v>-118385.60000000001</v>
      </c>
      <c r="C28" s="213"/>
      <c r="D28" s="259">
        <v>46153.51</v>
      </c>
      <c r="E28" s="213"/>
      <c r="F28" s="214"/>
      <c r="G28" s="214"/>
    </row>
    <row r="29" spans="1:7" ht="13.8" customHeight="1" x14ac:dyDescent="0.3">
      <c r="A29" s="91" t="s">
        <v>64</v>
      </c>
      <c r="B29" s="48">
        <v>178133.2</v>
      </c>
      <c r="C29" s="88">
        <v>255000</v>
      </c>
      <c r="D29" s="88">
        <v>125000</v>
      </c>
      <c r="E29" s="88">
        <v>25800</v>
      </c>
      <c r="F29" s="88">
        <v>25800</v>
      </c>
      <c r="G29" s="88">
        <v>25800</v>
      </c>
    </row>
    <row r="30" spans="1:7" x14ac:dyDescent="0.3">
      <c r="A30" s="218" t="s">
        <v>159</v>
      </c>
      <c r="B30" s="151">
        <v>245663.91</v>
      </c>
      <c r="C30" s="151"/>
      <c r="D30" s="152">
        <v>141330.17000000001</v>
      </c>
      <c r="E30" s="152">
        <v>140000</v>
      </c>
      <c r="F30" s="151">
        <v>140000</v>
      </c>
      <c r="G30" s="151">
        <v>140000</v>
      </c>
    </row>
    <row r="31" spans="1:7" x14ac:dyDescent="0.3">
      <c r="A31" s="91" t="s">
        <v>65</v>
      </c>
      <c r="B31" s="88">
        <v>3338422.29</v>
      </c>
      <c r="C31" s="88">
        <v>0</v>
      </c>
      <c r="D31" s="176">
        <v>469011.61</v>
      </c>
      <c r="E31" s="176">
        <v>0</v>
      </c>
      <c r="F31" s="88">
        <v>0</v>
      </c>
      <c r="G31" s="88">
        <v>0</v>
      </c>
    </row>
    <row r="32" spans="1:7" ht="13.8" customHeight="1" x14ac:dyDescent="0.3">
      <c r="A32" s="91" t="s">
        <v>305</v>
      </c>
      <c r="B32" s="88">
        <v>266721.08</v>
      </c>
      <c r="C32" s="88"/>
      <c r="D32" s="176"/>
      <c r="E32" s="176">
        <v>0</v>
      </c>
      <c r="F32" s="88">
        <v>0</v>
      </c>
      <c r="G32" s="88"/>
    </row>
    <row r="33" spans="1:7" x14ac:dyDescent="0.3">
      <c r="A33" s="215" t="s">
        <v>307</v>
      </c>
      <c r="B33" s="147">
        <v>-93200.95</v>
      </c>
      <c r="C33" s="147">
        <v>0</v>
      </c>
      <c r="D33" s="147">
        <v>0</v>
      </c>
      <c r="E33" s="147">
        <v>94102.97</v>
      </c>
      <c r="F33" s="147">
        <v>0</v>
      </c>
      <c r="G33" s="147">
        <v>0</v>
      </c>
    </row>
    <row r="34" spans="1:7" x14ac:dyDescent="0.3">
      <c r="A34" s="91" t="s">
        <v>313</v>
      </c>
      <c r="B34" s="88">
        <v>0.01</v>
      </c>
      <c r="C34" s="88"/>
      <c r="D34" s="88"/>
      <c r="E34" s="88">
        <v>0</v>
      </c>
      <c r="F34" s="88"/>
      <c r="G34" s="88"/>
    </row>
    <row r="35" spans="1:7" ht="12.6" customHeight="1" x14ac:dyDescent="0.3">
      <c r="A35" s="215" t="s">
        <v>308</v>
      </c>
      <c r="B35" s="219">
        <v>-24659.119999999999</v>
      </c>
      <c r="C35" s="220"/>
      <c r="D35" s="221"/>
      <c r="E35" s="152">
        <v>0</v>
      </c>
      <c r="F35" s="222"/>
      <c r="G35" s="222"/>
    </row>
    <row r="36" spans="1:7" ht="4.2" customHeight="1" x14ac:dyDescent="0.3">
      <c r="A36" s="87"/>
      <c r="B36" s="199"/>
      <c r="C36" s="141"/>
      <c r="D36" s="142"/>
      <c r="E36" s="142"/>
      <c r="F36" s="140"/>
      <c r="G36" s="140"/>
    </row>
    <row r="37" spans="1:7" x14ac:dyDescent="0.3">
      <c r="A37" s="149" t="s">
        <v>301</v>
      </c>
      <c r="B37" s="173">
        <f>SUM(B38:B40)</f>
        <v>1957.55</v>
      </c>
      <c r="C37" s="139"/>
      <c r="D37" s="161">
        <f>SUM(D38:D39)</f>
        <v>2335.79</v>
      </c>
      <c r="E37" s="161">
        <f>SUM(E38:E40)</f>
        <v>11846.08</v>
      </c>
      <c r="F37" s="173">
        <f>SUM(F38:F39)</f>
        <v>11846.08</v>
      </c>
      <c r="G37" s="173">
        <f>SUM(G39)</f>
        <v>7630.72</v>
      </c>
    </row>
    <row r="38" spans="1:7" x14ac:dyDescent="0.3">
      <c r="A38" s="13" t="s">
        <v>260</v>
      </c>
      <c r="B38" s="88">
        <v>2019.76</v>
      </c>
      <c r="C38" s="88"/>
      <c r="D38" s="88">
        <v>1470.35</v>
      </c>
      <c r="E38" s="88"/>
      <c r="F38" s="88"/>
      <c r="G38" s="88"/>
    </row>
    <row r="39" spans="1:7" x14ac:dyDescent="0.3">
      <c r="A39" s="13" t="s">
        <v>262</v>
      </c>
      <c r="B39" s="88"/>
      <c r="C39" s="88">
        <v>6500</v>
      </c>
      <c r="D39" s="88">
        <v>865.44</v>
      </c>
      <c r="E39" s="88">
        <v>11846.08</v>
      </c>
      <c r="F39" s="88">
        <v>11846.08</v>
      </c>
      <c r="G39" s="88">
        <v>7630.72</v>
      </c>
    </row>
    <row r="40" spans="1:7" ht="14.4" customHeight="1" x14ac:dyDescent="0.3">
      <c r="A40" s="198" t="s">
        <v>304</v>
      </c>
      <c r="B40" s="147">
        <v>-62.21</v>
      </c>
      <c r="C40" s="147"/>
      <c r="D40" s="147"/>
      <c r="E40" s="147"/>
      <c r="F40" s="147"/>
      <c r="G40" s="147"/>
    </row>
    <row r="41" spans="1:7" ht="5.4" customHeight="1" x14ac:dyDescent="0.3">
      <c r="A41" s="12"/>
      <c r="B41" s="88"/>
      <c r="C41" s="88"/>
      <c r="D41" s="88"/>
      <c r="E41" s="88"/>
      <c r="F41" s="88"/>
      <c r="G41" s="88"/>
    </row>
    <row r="42" spans="1:7" x14ac:dyDescent="0.3">
      <c r="A42" s="150" t="s">
        <v>267</v>
      </c>
      <c r="B42" s="47">
        <f>SUM(B43:B48)</f>
        <v>3044.75</v>
      </c>
      <c r="C42" s="88"/>
      <c r="D42" s="89">
        <f>SUM(D43:D44)</f>
        <v>8333.4</v>
      </c>
      <c r="E42" s="89">
        <f>SUM(E43)</f>
        <v>24312</v>
      </c>
      <c r="F42" s="89">
        <f>SUM(F43:F44)</f>
        <v>24312</v>
      </c>
      <c r="G42" s="89">
        <f>SUM(G43)</f>
        <v>16208</v>
      </c>
    </row>
    <row r="43" spans="1:7" x14ac:dyDescent="0.3">
      <c r="A43" s="13" t="s">
        <v>263</v>
      </c>
      <c r="B43" s="88"/>
      <c r="C43" s="88"/>
      <c r="D43" s="88">
        <v>5886.88</v>
      </c>
      <c r="E43" s="88">
        <v>24312</v>
      </c>
      <c r="F43" s="88">
        <v>24312</v>
      </c>
      <c r="G43" s="88">
        <v>16208</v>
      </c>
    </row>
    <row r="44" spans="1:7" x14ac:dyDescent="0.3">
      <c r="A44" s="13" t="s">
        <v>261</v>
      </c>
      <c r="B44" s="88"/>
      <c r="C44" s="88"/>
      <c r="D44" s="88">
        <v>2446.52</v>
      </c>
      <c r="E44" s="88"/>
      <c r="F44" s="88"/>
      <c r="G44" s="88"/>
    </row>
    <row r="45" spans="1:7" ht="14.4" customHeight="1" x14ac:dyDescent="0.3">
      <c r="A45" s="198" t="s">
        <v>300</v>
      </c>
      <c r="B45" s="147"/>
      <c r="C45" s="147"/>
      <c r="D45" s="147"/>
      <c r="E45" s="147"/>
      <c r="F45" s="147"/>
      <c r="G45" s="147"/>
    </row>
    <row r="46" spans="1:7" ht="5.4" customHeight="1" x14ac:dyDescent="0.3">
      <c r="A46" s="12"/>
      <c r="B46" s="88"/>
      <c r="C46" s="88"/>
      <c r="D46" s="88"/>
      <c r="E46" s="88"/>
      <c r="F46" s="88"/>
      <c r="G46" s="88"/>
    </row>
    <row r="47" spans="1:7" x14ac:dyDescent="0.3">
      <c r="A47" s="13" t="s">
        <v>98</v>
      </c>
      <c r="B47" s="89">
        <v>2853.98</v>
      </c>
      <c r="C47" s="89">
        <v>3981.68</v>
      </c>
      <c r="D47" s="89">
        <v>3981.68</v>
      </c>
      <c r="E47" s="89">
        <v>3981.68</v>
      </c>
      <c r="F47" s="89">
        <v>3981.68</v>
      </c>
      <c r="G47" s="89">
        <v>3981.68</v>
      </c>
    </row>
    <row r="48" spans="1:7" ht="13.8" customHeight="1" x14ac:dyDescent="0.3">
      <c r="A48" s="198" t="s">
        <v>302</v>
      </c>
      <c r="B48" s="147">
        <v>190.77</v>
      </c>
      <c r="C48" s="201"/>
      <c r="D48" s="201"/>
      <c r="E48" s="201"/>
      <c r="F48" s="201"/>
      <c r="G48" s="201"/>
    </row>
    <row r="49" spans="1:9" ht="5.4" customHeight="1" x14ac:dyDescent="0.3">
      <c r="A49" s="13"/>
      <c r="B49" s="42"/>
      <c r="C49" s="42"/>
      <c r="D49" s="42"/>
      <c r="E49" s="42"/>
      <c r="F49" s="42"/>
      <c r="G49" s="42"/>
    </row>
    <row r="50" spans="1:9" ht="13.8" customHeight="1" x14ac:dyDescent="0.3">
      <c r="A50" s="50" t="s">
        <v>110</v>
      </c>
      <c r="B50" s="47">
        <f>SUM(B51:B52)</f>
        <v>35094.82</v>
      </c>
      <c r="C50" s="47">
        <f>SUM(C51)</f>
        <v>3981.67</v>
      </c>
      <c r="D50" s="47">
        <f>SUM(D51:D52)</f>
        <v>36778.979999999996</v>
      </c>
      <c r="E50" s="47">
        <f>SUM(E51:E52)</f>
        <v>25094.93</v>
      </c>
      <c r="F50" s="47">
        <f>SUM(F51:F52)</f>
        <v>25094.93</v>
      </c>
      <c r="G50" s="61">
        <f>SUM(G51:G52)</f>
        <v>25094.93</v>
      </c>
    </row>
    <row r="51" spans="1:9" ht="13.2" customHeight="1" x14ac:dyDescent="0.3">
      <c r="A51" s="13" t="s">
        <v>67</v>
      </c>
      <c r="B51" s="88">
        <v>13433.61</v>
      </c>
      <c r="C51" s="88">
        <v>3981.67</v>
      </c>
      <c r="D51" s="88">
        <v>13000</v>
      </c>
      <c r="E51" s="88">
        <v>9000</v>
      </c>
      <c r="F51" s="88">
        <v>9000</v>
      </c>
      <c r="G51" s="88">
        <v>9000</v>
      </c>
    </row>
    <row r="52" spans="1:9" ht="13.8" customHeight="1" x14ac:dyDescent="0.3">
      <c r="A52" s="105" t="s">
        <v>266</v>
      </c>
      <c r="B52" s="151">
        <v>21661.21</v>
      </c>
      <c r="C52" s="260">
        <v>0</v>
      </c>
      <c r="D52" s="153">
        <v>23778.98</v>
      </c>
      <c r="E52" s="152">
        <v>16094.93</v>
      </c>
      <c r="F52" s="151">
        <v>16094.93</v>
      </c>
      <c r="G52" s="151">
        <v>16094.93</v>
      </c>
    </row>
    <row r="53" spans="1:9" ht="16.8" customHeight="1" x14ac:dyDescent="0.3">
      <c r="A53" s="224" t="s">
        <v>321</v>
      </c>
      <c r="B53" s="80">
        <f>SUM(B13+B14+B18+B22+B26+B28+B30+B33+B35+B40+B48+B52)</f>
        <v>157748.81999999998</v>
      </c>
      <c r="C53" s="225">
        <f>SUM(C13+C14+C18+C22+C26+C28+C30+C33+C35+C40+C40+C45+C48+C52)</f>
        <v>30000</v>
      </c>
      <c r="D53" s="226">
        <f>SUM(D13+D14+D18+D22+D26+D30+D33+D35+D40+D45+D48+D52)</f>
        <v>208410.26000000004</v>
      </c>
      <c r="E53" s="226">
        <f>SUM(E18+E22+E26+E30+E33+E52)</f>
        <v>301397.89999999997</v>
      </c>
      <c r="F53" s="225">
        <f>SUM(F18+F22+F26+F30+F52)</f>
        <v>166094.93</v>
      </c>
      <c r="G53" s="225">
        <f>SUM(G18+G22+G26+G30+G52)</f>
        <v>166094.93</v>
      </c>
      <c r="I53" s="202"/>
    </row>
    <row r="54" spans="1:9" ht="12" customHeight="1" x14ac:dyDescent="0.3">
      <c r="A54" s="223"/>
      <c r="B54" s="139"/>
      <c r="C54" s="139"/>
      <c r="D54" s="137"/>
      <c r="E54" s="137"/>
      <c r="F54" s="138"/>
      <c r="G54" s="138"/>
    </row>
    <row r="55" spans="1:9" ht="12" customHeight="1" x14ac:dyDescent="0.3">
      <c r="A55" s="78"/>
      <c r="B55" s="79"/>
      <c r="C55" s="80"/>
      <c r="D55" s="81"/>
      <c r="E55" s="81"/>
      <c r="F55" s="79"/>
      <c r="G55" s="79"/>
    </row>
    <row r="56" spans="1:9" ht="10.8" customHeight="1" x14ac:dyDescent="0.3">
      <c r="A56" s="267" t="s">
        <v>44</v>
      </c>
      <c r="B56" s="267"/>
      <c r="C56" s="267"/>
      <c r="D56" s="267"/>
      <c r="E56" s="267"/>
      <c r="F56" s="267"/>
      <c r="G56" s="267"/>
    </row>
    <row r="57" spans="1:9" ht="4.8" customHeight="1" x14ac:dyDescent="0.3">
      <c r="A57" s="24"/>
      <c r="B57" s="24"/>
      <c r="C57" s="24"/>
      <c r="D57" s="24"/>
      <c r="E57" s="24"/>
      <c r="F57" s="5"/>
      <c r="G57" s="5"/>
    </row>
    <row r="58" spans="1:9" ht="24" customHeight="1" x14ac:dyDescent="0.3">
      <c r="A58" s="20" t="s">
        <v>45</v>
      </c>
      <c r="B58" s="19" t="s">
        <v>297</v>
      </c>
      <c r="C58" s="20" t="s">
        <v>298</v>
      </c>
      <c r="D58" s="162" t="s">
        <v>259</v>
      </c>
      <c r="E58" s="20" t="s">
        <v>323</v>
      </c>
      <c r="F58" s="20" t="s">
        <v>32</v>
      </c>
      <c r="G58" s="20" t="s">
        <v>299</v>
      </c>
    </row>
    <row r="59" spans="1:9" x14ac:dyDescent="0.3">
      <c r="A59" s="33" t="s">
        <v>1</v>
      </c>
      <c r="B59" s="143">
        <f>SUM(B60+B65+B69+B73+B86+B93)</f>
        <v>5931287.7199999997</v>
      </c>
      <c r="C59" s="144">
        <f>SUM(C60+C65+C69+C73+C93)</f>
        <v>2369081.23</v>
      </c>
      <c r="D59" s="144">
        <f>SUM(D60+D65+D69+D73+D86+D90+D93)</f>
        <v>3352310.6999999997</v>
      </c>
      <c r="E59" s="144">
        <f>SUM(E60+E65+E69+E73+E86+E90+E93)</f>
        <v>2933933.6900000004</v>
      </c>
      <c r="F59" s="144">
        <f>SUM(F60+F65+F69+F73+F86+F90+F93)</f>
        <v>2802530.72</v>
      </c>
      <c r="G59" s="144">
        <f>SUM(G60+G65+G69+G73+G86+G90+G93)</f>
        <v>2790211.3600000003</v>
      </c>
    </row>
    <row r="60" spans="1:9" ht="12" customHeight="1" x14ac:dyDescent="0.3">
      <c r="A60" s="11" t="s">
        <v>107</v>
      </c>
      <c r="B60" s="90">
        <f>SUM(B61)</f>
        <v>169893.84</v>
      </c>
      <c r="C60" s="89">
        <f t="shared" ref="C60:G60" si="1">SUM(C61)</f>
        <v>179932.42</v>
      </c>
      <c r="D60" s="89">
        <f t="shared" si="1"/>
        <v>179932.42</v>
      </c>
      <c r="E60" s="89">
        <f t="shared" si="1"/>
        <v>179932.42</v>
      </c>
      <c r="F60" s="89">
        <f t="shared" si="1"/>
        <v>179932.42</v>
      </c>
      <c r="G60" s="89">
        <f t="shared" si="1"/>
        <v>179932.42</v>
      </c>
    </row>
    <row r="61" spans="1:9" x14ac:dyDescent="0.3">
      <c r="A61" s="13" t="s">
        <v>47</v>
      </c>
      <c r="B61" s="92">
        <v>169893.84</v>
      </c>
      <c r="C61" s="88">
        <v>179932.42</v>
      </c>
      <c r="D61" s="88">
        <v>179932.42</v>
      </c>
      <c r="E61" s="88">
        <v>179932.42</v>
      </c>
      <c r="F61" s="88">
        <v>179932.42</v>
      </c>
      <c r="G61" s="88">
        <v>179932.42</v>
      </c>
    </row>
    <row r="62" spans="1:9" ht="14.4" customHeight="1" x14ac:dyDescent="0.3">
      <c r="A62" s="198" t="s">
        <v>319</v>
      </c>
      <c r="B62" s="146">
        <v>-37.06</v>
      </c>
      <c r="C62" s="216"/>
      <c r="D62" s="216"/>
      <c r="E62" s="216"/>
      <c r="F62" s="216"/>
      <c r="G62" s="216"/>
    </row>
    <row r="63" spans="1:9" ht="15" customHeight="1" x14ac:dyDescent="0.3">
      <c r="A63" s="198" t="s">
        <v>318</v>
      </c>
      <c r="B63" s="146">
        <v>98633.34</v>
      </c>
      <c r="C63" s="216"/>
      <c r="D63" s="147">
        <v>0</v>
      </c>
      <c r="E63" s="216"/>
      <c r="F63" s="216"/>
      <c r="G63" s="216"/>
    </row>
    <row r="64" spans="1:9" ht="4.8" customHeight="1" x14ac:dyDescent="0.3">
      <c r="A64" s="198"/>
      <c r="B64" s="146"/>
      <c r="C64" s="216"/>
      <c r="D64" s="216"/>
      <c r="E64" s="216"/>
      <c r="F64" s="216"/>
      <c r="G64" s="216"/>
    </row>
    <row r="65" spans="1:7" ht="15" customHeight="1" x14ac:dyDescent="0.3">
      <c r="A65" s="25" t="s">
        <v>106</v>
      </c>
      <c r="B65" s="90">
        <f>SUM(B66)</f>
        <v>208307.26</v>
      </c>
      <c r="C65" s="89">
        <f>SUM(C66:C67)</f>
        <v>216740.99</v>
      </c>
      <c r="D65" s="89">
        <f>SUM(D66:D67)</f>
        <v>300286.21999999997</v>
      </c>
      <c r="E65" s="89">
        <f>SUM(E66:E67)</f>
        <v>310200</v>
      </c>
      <c r="F65" s="89">
        <f>SUM(F66:F67)</f>
        <v>273900</v>
      </c>
      <c r="G65" s="89">
        <f>SUM(G66:G67)</f>
        <v>273900</v>
      </c>
    </row>
    <row r="66" spans="1:7" x14ac:dyDescent="0.3">
      <c r="A66" s="13" t="s">
        <v>49</v>
      </c>
      <c r="B66" s="92">
        <v>208307.26</v>
      </c>
      <c r="C66" s="88">
        <v>186740.99</v>
      </c>
      <c r="D66" s="88">
        <v>270000</v>
      </c>
      <c r="E66" s="88">
        <v>270000</v>
      </c>
      <c r="F66" s="88">
        <v>273900</v>
      </c>
      <c r="G66" s="88">
        <v>273900</v>
      </c>
    </row>
    <row r="67" spans="1:7" ht="15" customHeight="1" x14ac:dyDescent="0.3">
      <c r="A67" s="198" t="s">
        <v>118</v>
      </c>
      <c r="B67" s="146">
        <v>30286.22</v>
      </c>
      <c r="C67" s="147">
        <v>30000</v>
      </c>
      <c r="D67" s="147">
        <v>30286.22</v>
      </c>
      <c r="E67" s="147">
        <v>40200</v>
      </c>
      <c r="F67" s="147">
        <v>0</v>
      </c>
      <c r="G67" s="147">
        <v>0</v>
      </c>
    </row>
    <row r="68" spans="1:7" x14ac:dyDescent="0.3">
      <c r="A68" s="13"/>
      <c r="B68" s="145"/>
      <c r="C68" s="145"/>
      <c r="D68" s="145"/>
      <c r="E68" s="145"/>
      <c r="F68" s="145"/>
      <c r="G68" s="148"/>
    </row>
    <row r="69" spans="1:7" x14ac:dyDescent="0.3">
      <c r="A69" s="69" t="s">
        <v>108</v>
      </c>
      <c r="B69" s="89">
        <f>SUM(B70)</f>
        <v>476.84</v>
      </c>
      <c r="C69" s="89">
        <f>SUM(C70)</f>
        <v>1327.23</v>
      </c>
      <c r="D69" s="89">
        <f>SUM(D70:D71)</f>
        <v>2866.87</v>
      </c>
      <c r="E69" s="89">
        <f>SUM(E70:E71)</f>
        <v>3000</v>
      </c>
      <c r="F69" s="89">
        <f>SUM(F70:F71)</f>
        <v>2000</v>
      </c>
      <c r="G69" s="101">
        <f>SUM(G70:G71)</f>
        <v>2000</v>
      </c>
    </row>
    <row r="70" spans="1:7" x14ac:dyDescent="0.3">
      <c r="A70" s="62" t="s">
        <v>119</v>
      </c>
      <c r="B70" s="88">
        <v>476.84</v>
      </c>
      <c r="C70" s="88">
        <v>1327.23</v>
      </c>
      <c r="D70" s="88">
        <v>850</v>
      </c>
      <c r="E70" s="88">
        <v>1000</v>
      </c>
      <c r="F70" s="88">
        <v>1000</v>
      </c>
      <c r="G70" s="88">
        <v>1000</v>
      </c>
    </row>
    <row r="71" spans="1:7" ht="13.2" customHeight="1" x14ac:dyDescent="0.3">
      <c r="A71" s="156" t="s">
        <v>270</v>
      </c>
      <c r="B71" s="116">
        <v>2016.87</v>
      </c>
      <c r="C71" s="116"/>
      <c r="D71" s="116">
        <v>2016.87</v>
      </c>
      <c r="E71" s="116">
        <v>2000</v>
      </c>
      <c r="F71" s="116">
        <v>1000</v>
      </c>
      <c r="G71" s="116">
        <v>1000</v>
      </c>
    </row>
    <row r="72" spans="1:7" ht="8.4" customHeight="1" x14ac:dyDescent="0.3">
      <c r="A72" s="18"/>
      <c r="B72" s="145"/>
      <c r="C72" s="145"/>
      <c r="D72" s="145"/>
      <c r="E72" s="145"/>
      <c r="F72" s="145"/>
      <c r="G72" s="148"/>
    </row>
    <row r="73" spans="1:7" x14ac:dyDescent="0.3">
      <c r="A73" s="27" t="s">
        <v>109</v>
      </c>
      <c r="B73" s="89">
        <f>SUM(B74+B76+B78+B80+B81+B83)</f>
        <v>5535837.6999999993</v>
      </c>
      <c r="C73" s="89">
        <f>SUM(C74:C90)</f>
        <v>1967098.91</v>
      </c>
      <c r="D73" s="89">
        <f>SUM(D74:D83)</f>
        <v>2817795.34</v>
      </c>
      <c r="E73" s="89">
        <f>SUM(E74:E84)</f>
        <v>2375566.58</v>
      </c>
      <c r="F73" s="89">
        <f>SUM(F74:F83)</f>
        <v>2281463.61</v>
      </c>
      <c r="G73" s="101">
        <f>SUM(G74:G84)</f>
        <v>2281463.61</v>
      </c>
    </row>
    <row r="74" spans="1:7" x14ac:dyDescent="0.3">
      <c r="A74" s="13" t="s">
        <v>271</v>
      </c>
      <c r="B74" s="88">
        <v>28374.76</v>
      </c>
      <c r="C74" s="88">
        <v>34507.93</v>
      </c>
      <c r="D74" s="88">
        <v>15000</v>
      </c>
      <c r="E74" s="88">
        <v>6663.61</v>
      </c>
      <c r="F74" s="88">
        <v>6663.61</v>
      </c>
      <c r="G74" s="88">
        <v>6663.61</v>
      </c>
    </row>
    <row r="75" spans="1:7" x14ac:dyDescent="0.3">
      <c r="A75" s="198" t="s">
        <v>296</v>
      </c>
      <c r="B75" s="147">
        <v>10998.02</v>
      </c>
      <c r="C75" s="147"/>
      <c r="D75" s="147">
        <v>10998.02</v>
      </c>
      <c r="E75" s="147">
        <v>9000</v>
      </c>
      <c r="F75" s="147">
        <v>9000</v>
      </c>
      <c r="G75" s="147">
        <v>9000</v>
      </c>
    </row>
    <row r="76" spans="1:7" x14ac:dyDescent="0.3">
      <c r="A76" s="13" t="s">
        <v>272</v>
      </c>
      <c r="B76" s="88">
        <v>1590495.41</v>
      </c>
      <c r="C76" s="88">
        <v>1667109.3</v>
      </c>
      <c r="D76" s="88">
        <v>2010302.03</v>
      </c>
      <c r="E76" s="88">
        <v>2100000</v>
      </c>
      <c r="F76" s="88">
        <v>2100000</v>
      </c>
      <c r="G76" s="88">
        <v>2100000</v>
      </c>
    </row>
    <row r="77" spans="1:7" x14ac:dyDescent="0.3">
      <c r="A77" s="198" t="s">
        <v>311</v>
      </c>
      <c r="B77" s="147">
        <v>-167433.56</v>
      </c>
      <c r="C77" s="147"/>
      <c r="D77" s="147">
        <v>46153.51</v>
      </c>
      <c r="E77" s="147"/>
      <c r="F77" s="147"/>
      <c r="G77" s="147"/>
    </row>
    <row r="78" spans="1:7" x14ac:dyDescent="0.3">
      <c r="A78" s="13" t="s">
        <v>64</v>
      </c>
      <c r="B78" s="88">
        <v>282790.11</v>
      </c>
      <c r="C78" s="88">
        <v>255000</v>
      </c>
      <c r="D78" s="88">
        <v>125000</v>
      </c>
      <c r="E78" s="88">
        <v>25800</v>
      </c>
      <c r="F78" s="88">
        <v>25800</v>
      </c>
      <c r="G78" s="88">
        <v>25800</v>
      </c>
    </row>
    <row r="79" spans="1:7" x14ac:dyDescent="0.3">
      <c r="A79" s="198" t="s">
        <v>310</v>
      </c>
      <c r="B79" s="147">
        <v>141007</v>
      </c>
      <c r="C79" s="147"/>
      <c r="D79" s="147">
        <v>141330.17000000001</v>
      </c>
      <c r="E79" s="147">
        <v>140000</v>
      </c>
      <c r="F79" s="147">
        <v>140000</v>
      </c>
      <c r="G79" s="147">
        <v>140000</v>
      </c>
    </row>
    <row r="80" spans="1:7" x14ac:dyDescent="0.3">
      <c r="A80" s="13" t="s">
        <v>65</v>
      </c>
      <c r="B80" s="88">
        <v>3634177.42</v>
      </c>
      <c r="C80" s="88">
        <v>0</v>
      </c>
      <c r="D80" s="88">
        <v>469011.61</v>
      </c>
      <c r="E80" s="88">
        <v>0</v>
      </c>
      <c r="F80" s="88">
        <v>0</v>
      </c>
      <c r="G80" s="88">
        <v>0</v>
      </c>
    </row>
    <row r="81" spans="1:7" x14ac:dyDescent="0.3">
      <c r="A81" s="13" t="s">
        <v>309</v>
      </c>
      <c r="B81" s="88">
        <v>0</v>
      </c>
      <c r="C81" s="88"/>
      <c r="D81" s="88">
        <v>0</v>
      </c>
      <c r="E81" s="88">
        <v>0</v>
      </c>
      <c r="F81" s="88">
        <v>0</v>
      </c>
      <c r="G81" s="88"/>
    </row>
    <row r="82" spans="1:7" x14ac:dyDescent="0.3">
      <c r="A82" s="198" t="s">
        <v>380</v>
      </c>
      <c r="B82" s="147">
        <v>-122235</v>
      </c>
      <c r="C82" s="147"/>
      <c r="D82" s="147"/>
      <c r="E82" s="147">
        <v>94102.97</v>
      </c>
      <c r="F82" s="147">
        <v>0</v>
      </c>
      <c r="G82" s="147"/>
    </row>
    <row r="83" spans="1:7" x14ac:dyDescent="0.3">
      <c r="A83" s="13" t="s">
        <v>66</v>
      </c>
      <c r="B83" s="88">
        <v>0</v>
      </c>
      <c r="C83" s="88">
        <v>0</v>
      </c>
      <c r="D83" s="88">
        <v>0</v>
      </c>
      <c r="E83" s="88">
        <v>0</v>
      </c>
      <c r="F83" s="88">
        <v>0</v>
      </c>
      <c r="G83" s="88">
        <v>0</v>
      </c>
    </row>
    <row r="84" spans="1:7" ht="14.4" customHeight="1" x14ac:dyDescent="0.3">
      <c r="A84" s="198" t="s">
        <v>312</v>
      </c>
      <c r="B84" s="147">
        <v>-24659.11</v>
      </c>
      <c r="C84" s="147"/>
      <c r="D84" s="147"/>
      <c r="E84" s="147">
        <v>0</v>
      </c>
      <c r="F84" s="147"/>
      <c r="G84" s="147"/>
    </row>
    <row r="85" spans="1:7" ht="8.4" customHeight="1" x14ac:dyDescent="0.3">
      <c r="A85" s="198"/>
      <c r="B85" s="147"/>
      <c r="C85" s="147"/>
      <c r="D85" s="147"/>
      <c r="E85" s="147"/>
      <c r="F85" s="147"/>
      <c r="G85" s="147"/>
    </row>
    <row r="86" spans="1:7" x14ac:dyDescent="0.3">
      <c r="A86" s="27" t="s">
        <v>320</v>
      </c>
      <c r="B86" s="89">
        <f>SUM(B88+B90)</f>
        <v>5456.24</v>
      </c>
      <c r="C86" s="88"/>
      <c r="D86" s="89">
        <f>SUM(D87:D88)</f>
        <v>10669.189999999999</v>
      </c>
      <c r="E86" s="89">
        <f>SUM(E87:E88)</f>
        <v>36158.080000000002</v>
      </c>
      <c r="F86" s="89">
        <f>SUM(F87:F88)</f>
        <v>36158.080000000002</v>
      </c>
      <c r="G86" s="89">
        <f>SUM(G87:G88)</f>
        <v>23838.720000000001</v>
      </c>
    </row>
    <row r="87" spans="1:7" x14ac:dyDescent="0.3">
      <c r="A87" s="13" t="s">
        <v>269</v>
      </c>
      <c r="B87" s="88">
        <v>0</v>
      </c>
      <c r="C87" s="88"/>
      <c r="D87" s="88">
        <v>2335.79</v>
      </c>
      <c r="E87" s="88">
        <v>11846.08</v>
      </c>
      <c r="F87" s="88">
        <v>11846.08</v>
      </c>
      <c r="G87" s="88">
        <v>7630.72</v>
      </c>
    </row>
    <row r="88" spans="1:7" x14ac:dyDescent="0.3">
      <c r="A88" s="13" t="s">
        <v>268</v>
      </c>
      <c r="B88" s="88">
        <v>2602.2600000000002</v>
      </c>
      <c r="C88" s="88">
        <v>6500</v>
      </c>
      <c r="D88" s="88">
        <v>8333.4</v>
      </c>
      <c r="E88" s="88">
        <v>24312</v>
      </c>
      <c r="F88" s="88">
        <v>24312</v>
      </c>
      <c r="G88" s="88">
        <v>16208</v>
      </c>
    </row>
    <row r="89" spans="1:7" x14ac:dyDescent="0.3">
      <c r="A89" s="198" t="s">
        <v>316</v>
      </c>
      <c r="B89" s="147">
        <v>-644.71</v>
      </c>
      <c r="C89" s="147"/>
      <c r="D89" s="147"/>
      <c r="E89" s="147"/>
      <c r="F89" s="147"/>
      <c r="G89" s="147"/>
    </row>
    <row r="90" spans="1:7" x14ac:dyDescent="0.3">
      <c r="A90" s="13" t="s">
        <v>314</v>
      </c>
      <c r="B90" s="89">
        <v>2853.98</v>
      </c>
      <c r="C90" s="89">
        <v>3981.68</v>
      </c>
      <c r="D90" s="89">
        <v>3981.68</v>
      </c>
      <c r="E90" s="89">
        <v>3981.68</v>
      </c>
      <c r="F90" s="89">
        <v>3981.68</v>
      </c>
      <c r="G90" s="89">
        <v>3981.68</v>
      </c>
    </row>
    <row r="91" spans="1:7" ht="13.8" customHeight="1" x14ac:dyDescent="0.3">
      <c r="A91" s="82" t="s">
        <v>315</v>
      </c>
      <c r="B91" s="147">
        <v>190.77</v>
      </c>
      <c r="C91" s="147"/>
      <c r="D91" s="147"/>
      <c r="E91" s="147">
        <v>0</v>
      </c>
      <c r="F91" s="147"/>
      <c r="G91" s="147"/>
    </row>
    <row r="92" spans="1:7" ht="7.8" customHeight="1" x14ac:dyDescent="0.3">
      <c r="A92" s="82"/>
      <c r="B92" s="147"/>
      <c r="C92" s="147"/>
      <c r="D92" s="147"/>
      <c r="E92" s="147"/>
      <c r="F92" s="147"/>
      <c r="G92" s="147"/>
    </row>
    <row r="93" spans="1:7" x14ac:dyDescent="0.3">
      <c r="A93" s="27" t="s">
        <v>110</v>
      </c>
      <c r="B93" s="89">
        <f>SUM(B94)</f>
        <v>11315.84</v>
      </c>
      <c r="C93" s="89">
        <f>SUM(C94)</f>
        <v>3981.68</v>
      </c>
      <c r="D93" s="89">
        <f>SUM(D94:D95)</f>
        <v>36778.979999999996</v>
      </c>
      <c r="E93" s="89">
        <f>SUM(E94:E95)</f>
        <v>25094.93</v>
      </c>
      <c r="F93" s="89">
        <f>SUM(F94:F95)</f>
        <v>25094.93</v>
      </c>
      <c r="G93" s="101">
        <f>SUM(G94:G95)</f>
        <v>25094.93</v>
      </c>
    </row>
    <row r="94" spans="1:7" x14ac:dyDescent="0.3">
      <c r="A94" s="13" t="s">
        <v>67</v>
      </c>
      <c r="B94" s="88">
        <v>11315.84</v>
      </c>
      <c r="C94" s="88">
        <v>3981.68</v>
      </c>
      <c r="D94" s="88">
        <v>13000</v>
      </c>
      <c r="E94" s="88">
        <v>9000</v>
      </c>
      <c r="F94" s="88">
        <v>9000</v>
      </c>
      <c r="G94" s="88">
        <v>9000</v>
      </c>
    </row>
    <row r="95" spans="1:7" x14ac:dyDescent="0.3">
      <c r="A95" s="157" t="s">
        <v>317</v>
      </c>
      <c r="B95" s="159">
        <v>23778.98</v>
      </c>
      <c r="C95" s="158"/>
      <c r="D95" s="159">
        <v>23778.98</v>
      </c>
      <c r="E95" s="230">
        <v>16094.93</v>
      </c>
      <c r="F95" s="230">
        <v>16094.93</v>
      </c>
      <c r="G95" s="160">
        <v>16094.93</v>
      </c>
    </row>
    <row r="96" spans="1:7" x14ac:dyDescent="0.3">
      <c r="A96" s="157"/>
      <c r="B96" s="159"/>
      <c r="C96" s="158"/>
      <c r="D96" s="159"/>
      <c r="E96" s="158"/>
      <c r="F96" s="158"/>
      <c r="G96" s="160"/>
    </row>
    <row r="97" spans="1:7" x14ac:dyDescent="0.3">
      <c r="A97" s="157" t="s">
        <v>322</v>
      </c>
      <c r="B97" s="159">
        <f>SUM(B62+B63+B67+B71+B75+B77+B79+B82+B84+B89+B91+B95)</f>
        <v>-8098.2400000000125</v>
      </c>
      <c r="C97" s="256">
        <v>30000</v>
      </c>
      <c r="D97" s="159">
        <f>SUM(D67+D71+D75+D79+D82++D84+D89+D91+D95)</f>
        <v>208410.26000000004</v>
      </c>
      <c r="E97" s="231">
        <v>301397.90000000002</v>
      </c>
      <c r="F97" s="230">
        <f>SUM(F67+F71+F75+F77+F79+F89+F91+F95)</f>
        <v>166094.93</v>
      </c>
      <c r="G97" s="160">
        <f>SUM(G67+G71+G75+G79+G95)</f>
        <v>166094.93</v>
      </c>
    </row>
  </sheetData>
  <mergeCells count="5">
    <mergeCell ref="A1:G1"/>
    <mergeCell ref="A3:G3"/>
    <mergeCell ref="A5:G5"/>
    <mergeCell ref="A7:G7"/>
    <mergeCell ref="A56:G56"/>
  </mergeCells>
  <pageMargins left="0.7" right="0.7" top="0.75" bottom="0.75" header="0.3" footer="0.3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D13" sqref="D13"/>
    </sheetView>
  </sheetViews>
  <sheetFormatPr defaultRowHeight="14.4" x14ac:dyDescent="0.3"/>
  <cols>
    <col min="1" max="1" width="37.6640625" customWidth="1"/>
    <col min="2" max="2" width="19.21875" customWidth="1"/>
    <col min="3" max="3" width="19.44140625" customWidth="1"/>
    <col min="4" max="5" width="19" customWidth="1"/>
    <col min="6" max="6" width="18.33203125" customWidth="1"/>
    <col min="7" max="7" width="17.77734375" customWidth="1"/>
  </cols>
  <sheetData>
    <row r="1" spans="1:7" ht="42" customHeight="1" x14ac:dyDescent="0.3">
      <c r="A1" s="267" t="s">
        <v>122</v>
      </c>
      <c r="B1" s="267"/>
      <c r="C1" s="267"/>
      <c r="D1" s="267"/>
      <c r="E1" s="267"/>
      <c r="F1" s="267"/>
      <c r="G1" s="267"/>
    </row>
    <row r="2" spans="1:7" ht="18" customHeight="1" x14ac:dyDescent="0.3">
      <c r="A2" s="24"/>
      <c r="B2" s="24"/>
      <c r="C2" s="24"/>
      <c r="D2" s="24"/>
      <c r="E2" s="24"/>
      <c r="F2" s="24"/>
      <c r="G2" s="24"/>
    </row>
    <row r="3" spans="1:7" ht="15.6" x14ac:dyDescent="0.3">
      <c r="A3" s="267" t="s">
        <v>19</v>
      </c>
      <c r="B3" s="267"/>
      <c r="C3" s="267"/>
      <c r="D3" s="267"/>
      <c r="E3" s="267"/>
      <c r="F3" s="267"/>
      <c r="G3" s="267"/>
    </row>
    <row r="4" spans="1:7" ht="17.399999999999999" x14ac:dyDescent="0.3">
      <c r="A4" s="4"/>
      <c r="B4" s="4"/>
      <c r="C4" s="4"/>
      <c r="D4" s="24"/>
      <c r="E4" s="4"/>
      <c r="F4" s="5"/>
      <c r="G4" s="5"/>
    </row>
    <row r="5" spans="1:7" ht="18" customHeight="1" x14ac:dyDescent="0.3">
      <c r="A5" s="267" t="s">
        <v>4</v>
      </c>
      <c r="B5" s="268"/>
      <c r="C5" s="268"/>
      <c r="D5" s="268"/>
      <c r="E5" s="268"/>
      <c r="F5" s="268"/>
      <c r="G5" s="268"/>
    </row>
    <row r="6" spans="1:7" ht="17.399999999999999" x14ac:dyDescent="0.3">
      <c r="A6" s="4"/>
      <c r="B6" s="4"/>
      <c r="C6" s="4"/>
      <c r="D6" s="24"/>
      <c r="E6" s="4"/>
      <c r="F6" s="5"/>
      <c r="G6" s="5"/>
    </row>
    <row r="7" spans="1:7" ht="15.6" x14ac:dyDescent="0.3">
      <c r="A7" s="267" t="s">
        <v>14</v>
      </c>
      <c r="B7" s="287"/>
      <c r="C7" s="287"/>
      <c r="D7" s="287"/>
      <c r="E7" s="287"/>
      <c r="F7" s="287"/>
      <c r="G7" s="287"/>
    </row>
    <row r="8" spans="1:7" ht="17.399999999999999" x14ac:dyDescent="0.3">
      <c r="A8" s="4"/>
      <c r="B8" s="4"/>
      <c r="C8" s="4"/>
      <c r="D8" s="24"/>
      <c r="E8" s="4"/>
      <c r="F8" s="5"/>
      <c r="G8" s="5"/>
    </row>
    <row r="9" spans="1:7" ht="26.4" x14ac:dyDescent="0.3">
      <c r="A9" s="20" t="s">
        <v>45</v>
      </c>
      <c r="B9" s="19" t="s">
        <v>297</v>
      </c>
      <c r="C9" s="20" t="s">
        <v>298</v>
      </c>
      <c r="D9" s="20" t="s">
        <v>259</v>
      </c>
      <c r="E9" s="20" t="s">
        <v>323</v>
      </c>
      <c r="F9" s="20" t="s">
        <v>32</v>
      </c>
      <c r="G9" s="20" t="s">
        <v>299</v>
      </c>
    </row>
    <row r="10" spans="1:7" ht="15.75" customHeight="1" x14ac:dyDescent="0.3">
      <c r="A10" s="11" t="s">
        <v>15</v>
      </c>
      <c r="B10" s="8"/>
      <c r="C10" s="9"/>
      <c r="D10" s="9"/>
      <c r="E10" s="9"/>
      <c r="F10" s="9"/>
      <c r="G10" s="9"/>
    </row>
    <row r="11" spans="1:7" ht="15.75" customHeight="1" x14ac:dyDescent="0.3">
      <c r="A11" s="11" t="s">
        <v>68</v>
      </c>
      <c r="B11" s="60">
        <f t="shared" ref="B11:G12" si="0">SUM(B12)</f>
        <v>5931287.7199999997</v>
      </c>
      <c r="C11" s="47">
        <f t="shared" si="0"/>
        <v>2369081.23</v>
      </c>
      <c r="D11" s="47">
        <f>SUM(D12)</f>
        <v>3352310.7</v>
      </c>
      <c r="E11" s="47">
        <f t="shared" si="0"/>
        <v>2933933.69</v>
      </c>
      <c r="F11" s="47">
        <f t="shared" si="0"/>
        <v>2802530.72</v>
      </c>
      <c r="G11" s="47">
        <f t="shared" si="0"/>
        <v>2790211.36</v>
      </c>
    </row>
    <row r="12" spans="1:7" ht="15.75" customHeight="1" x14ac:dyDescent="0.3">
      <c r="A12" s="11" t="s">
        <v>121</v>
      </c>
      <c r="B12" s="60">
        <f t="shared" si="0"/>
        <v>5931287.7199999997</v>
      </c>
      <c r="C12" s="47">
        <f t="shared" si="0"/>
        <v>2369081.23</v>
      </c>
      <c r="D12" s="47">
        <f>SUM(D13)</f>
        <v>3352310.7</v>
      </c>
      <c r="E12" s="47">
        <f t="shared" si="0"/>
        <v>2933933.69</v>
      </c>
      <c r="F12" s="47">
        <f t="shared" si="0"/>
        <v>2802530.72</v>
      </c>
      <c r="G12" s="47">
        <f t="shared" si="0"/>
        <v>2790211.36</v>
      </c>
    </row>
    <row r="13" spans="1:7" x14ac:dyDescent="0.3">
      <c r="A13" s="18" t="s">
        <v>69</v>
      </c>
      <c r="B13" s="48">
        <v>5931287.7199999997</v>
      </c>
      <c r="C13" s="42">
        <v>2369081.23</v>
      </c>
      <c r="D13" s="42">
        <v>3352310.7</v>
      </c>
      <c r="E13" s="42">
        <v>2933933.69</v>
      </c>
      <c r="F13" s="42">
        <v>2802530.72</v>
      </c>
      <c r="G13" s="42">
        <v>2790211.36</v>
      </c>
    </row>
    <row r="14" spans="1:7" x14ac:dyDescent="0.3">
      <c r="A14" s="17" t="s">
        <v>112</v>
      </c>
      <c r="B14" s="8"/>
      <c r="C14" s="9"/>
      <c r="D14" s="9"/>
      <c r="E14" s="9"/>
      <c r="F14" s="9"/>
      <c r="G14" s="9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C4" sqref="C4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25.33203125" customWidth="1"/>
    <col min="4" max="4" width="18.77734375" customWidth="1"/>
    <col min="5" max="5" width="17.6640625" customWidth="1"/>
    <col min="6" max="6" width="18.6640625" customWidth="1"/>
    <col min="7" max="7" width="17.6640625" customWidth="1"/>
    <col min="8" max="8" width="18" customWidth="1"/>
    <col min="9" max="9" width="17.109375" customWidth="1"/>
  </cols>
  <sheetData>
    <row r="1" spans="1:9" ht="42" customHeight="1" x14ac:dyDescent="0.3">
      <c r="A1" s="267" t="s">
        <v>388</v>
      </c>
      <c r="B1" s="267"/>
      <c r="C1" s="267"/>
      <c r="D1" s="267"/>
      <c r="E1" s="267"/>
      <c r="F1" s="267"/>
      <c r="G1" s="267"/>
      <c r="H1" s="267"/>
      <c r="I1" s="267"/>
    </row>
    <row r="2" spans="1:9" ht="18" customHeight="1" x14ac:dyDescent="0.3">
      <c r="A2" s="4"/>
      <c r="B2" s="4"/>
      <c r="C2" s="4"/>
      <c r="D2" s="4"/>
      <c r="E2" s="4"/>
      <c r="F2" s="24"/>
      <c r="G2" s="4"/>
      <c r="H2" s="4"/>
      <c r="I2" s="4"/>
    </row>
    <row r="3" spans="1:9" ht="15.75" customHeight="1" x14ac:dyDescent="0.3">
      <c r="A3" s="267" t="s">
        <v>19</v>
      </c>
      <c r="B3" s="267"/>
      <c r="C3" s="267"/>
      <c r="D3" s="267"/>
      <c r="E3" s="267"/>
      <c r="F3" s="267"/>
      <c r="G3" s="267"/>
      <c r="H3" s="267"/>
      <c r="I3" s="267"/>
    </row>
    <row r="4" spans="1:9" ht="17.399999999999999" x14ac:dyDescent="0.3">
      <c r="A4" s="4"/>
      <c r="B4" s="4"/>
      <c r="C4" s="4"/>
      <c r="D4" s="4"/>
      <c r="E4" s="4"/>
      <c r="F4" s="24"/>
      <c r="G4" s="4"/>
      <c r="H4" s="5"/>
      <c r="I4" s="5"/>
    </row>
    <row r="5" spans="1:9" ht="18" customHeight="1" x14ac:dyDescent="0.3">
      <c r="A5" s="267" t="s">
        <v>50</v>
      </c>
      <c r="B5" s="267"/>
      <c r="C5" s="267"/>
      <c r="D5" s="267"/>
      <c r="E5" s="267"/>
      <c r="F5" s="267"/>
      <c r="G5" s="267"/>
      <c r="H5" s="267"/>
      <c r="I5" s="267"/>
    </row>
    <row r="6" spans="1:9" ht="17.399999999999999" x14ac:dyDescent="0.3">
      <c r="A6" s="4"/>
      <c r="B6" s="4"/>
      <c r="C6" s="4"/>
      <c r="D6" s="4"/>
      <c r="E6" s="4"/>
      <c r="F6" s="24"/>
      <c r="G6" s="4"/>
      <c r="H6" s="5"/>
      <c r="I6" s="5"/>
    </row>
    <row r="7" spans="1:9" ht="26.4" x14ac:dyDescent="0.3">
      <c r="A7" s="20" t="s">
        <v>5</v>
      </c>
      <c r="B7" s="19" t="s">
        <v>6</v>
      </c>
      <c r="C7" s="19" t="s">
        <v>31</v>
      </c>
      <c r="D7" s="19" t="s">
        <v>297</v>
      </c>
      <c r="E7" s="20" t="s">
        <v>298</v>
      </c>
      <c r="F7" s="20" t="s">
        <v>259</v>
      </c>
      <c r="G7" s="20" t="s">
        <v>323</v>
      </c>
      <c r="H7" s="20" t="s">
        <v>32</v>
      </c>
      <c r="I7" s="20" t="s">
        <v>299</v>
      </c>
    </row>
    <row r="8" spans="1:9" x14ac:dyDescent="0.3">
      <c r="A8" s="31"/>
      <c r="B8" s="32"/>
      <c r="C8" s="30" t="s">
        <v>52</v>
      </c>
      <c r="D8" s="64">
        <f t="shared" ref="D8:I9" si="0">SUM(D9)</f>
        <v>0</v>
      </c>
      <c r="E8" s="63">
        <f t="shared" si="0"/>
        <v>0</v>
      </c>
      <c r="F8" s="63"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</row>
    <row r="9" spans="1:9" ht="26.4" x14ac:dyDescent="0.3">
      <c r="A9" s="11">
        <v>8</v>
      </c>
      <c r="B9" s="11"/>
      <c r="C9" s="11" t="s">
        <v>16</v>
      </c>
      <c r="D9" s="60">
        <f t="shared" si="0"/>
        <v>0</v>
      </c>
      <c r="E9" s="47">
        <f t="shared" si="0"/>
        <v>0</v>
      </c>
      <c r="F9" s="47">
        <f>SUM(F10)</f>
        <v>0</v>
      </c>
      <c r="G9" s="47">
        <f t="shared" si="0"/>
        <v>0</v>
      </c>
      <c r="H9" s="47">
        <f t="shared" si="0"/>
        <v>0</v>
      </c>
      <c r="I9" s="47">
        <f t="shared" si="0"/>
        <v>0</v>
      </c>
    </row>
    <row r="10" spans="1:9" x14ac:dyDescent="0.3">
      <c r="A10" s="11"/>
      <c r="B10" s="16">
        <v>84</v>
      </c>
      <c r="C10" s="16" t="s">
        <v>23</v>
      </c>
      <c r="D10" s="48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</row>
    <row r="11" spans="1:9" x14ac:dyDescent="0.3">
      <c r="A11" s="11"/>
      <c r="B11" s="16"/>
      <c r="C11" s="34"/>
      <c r="D11" s="8"/>
      <c r="E11" s="9"/>
      <c r="F11" s="9"/>
      <c r="G11" s="9"/>
      <c r="H11" s="9"/>
      <c r="I11" s="9"/>
    </row>
    <row r="12" spans="1:9" x14ac:dyDescent="0.3">
      <c r="A12" s="11"/>
      <c r="B12" s="16"/>
      <c r="C12" s="30" t="s">
        <v>53</v>
      </c>
      <c r="D12" s="60">
        <f t="shared" ref="D12:I13" si="1">SUM(D13)</f>
        <v>0</v>
      </c>
      <c r="E12" s="47">
        <f t="shared" si="1"/>
        <v>0</v>
      </c>
      <c r="F12" s="47">
        <f>SUM(F14)</f>
        <v>0</v>
      </c>
      <c r="G12" s="47">
        <f t="shared" si="1"/>
        <v>0</v>
      </c>
      <c r="H12" s="47">
        <f t="shared" si="1"/>
        <v>0</v>
      </c>
      <c r="I12" s="47">
        <f t="shared" si="1"/>
        <v>0</v>
      </c>
    </row>
    <row r="13" spans="1:9" ht="26.4" x14ac:dyDescent="0.3">
      <c r="A13" s="14">
        <v>5</v>
      </c>
      <c r="B13" s="15"/>
      <c r="C13" s="25" t="s">
        <v>17</v>
      </c>
      <c r="D13" s="60">
        <f t="shared" si="1"/>
        <v>0</v>
      </c>
      <c r="E13" s="47">
        <f t="shared" si="1"/>
        <v>0</v>
      </c>
      <c r="F13" s="47">
        <f>SUM(F14)</f>
        <v>0</v>
      </c>
      <c r="G13" s="47">
        <f t="shared" si="1"/>
        <v>0</v>
      </c>
      <c r="H13" s="47">
        <f t="shared" si="1"/>
        <v>0</v>
      </c>
      <c r="I13" s="47">
        <f t="shared" si="1"/>
        <v>0</v>
      </c>
    </row>
    <row r="14" spans="1:9" ht="26.4" x14ac:dyDescent="0.3">
      <c r="A14" s="16"/>
      <c r="B14" s="16">
        <v>54</v>
      </c>
      <c r="C14" s="26" t="s">
        <v>24</v>
      </c>
      <c r="D14" s="48">
        <v>0</v>
      </c>
      <c r="E14" s="42">
        <v>0</v>
      </c>
      <c r="F14" s="42">
        <v>0</v>
      </c>
      <c r="G14" s="42">
        <v>0</v>
      </c>
      <c r="H14" s="42">
        <v>0</v>
      </c>
      <c r="I14" s="51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A2" sqref="A2"/>
    </sheetView>
  </sheetViews>
  <sheetFormatPr defaultRowHeight="14.4" x14ac:dyDescent="0.3"/>
  <cols>
    <col min="1" max="1" width="25.33203125" customWidth="1"/>
    <col min="2" max="2" width="19.88671875" customWidth="1"/>
    <col min="3" max="3" width="19.109375" customWidth="1"/>
    <col min="4" max="6" width="18.6640625" customWidth="1"/>
    <col min="7" max="7" width="18" customWidth="1"/>
  </cols>
  <sheetData>
    <row r="1" spans="1:7" ht="42" customHeight="1" x14ac:dyDescent="0.3">
      <c r="A1" s="267" t="s">
        <v>389</v>
      </c>
      <c r="B1" s="267"/>
      <c r="C1" s="267"/>
      <c r="D1" s="267"/>
      <c r="E1" s="267"/>
      <c r="F1" s="267"/>
      <c r="G1" s="267"/>
    </row>
    <row r="2" spans="1:7" ht="11.4" customHeight="1" x14ac:dyDescent="0.3">
      <c r="A2" s="24"/>
      <c r="B2" s="24"/>
      <c r="C2" s="24"/>
      <c r="D2" s="24"/>
      <c r="E2" s="24"/>
      <c r="F2" s="24"/>
      <c r="G2" s="24"/>
    </row>
    <row r="3" spans="1:7" ht="15.75" customHeight="1" x14ac:dyDescent="0.3">
      <c r="A3" s="267" t="s">
        <v>19</v>
      </c>
      <c r="B3" s="267"/>
      <c r="C3" s="267"/>
      <c r="D3" s="267"/>
      <c r="E3" s="267"/>
      <c r="F3" s="267"/>
      <c r="G3" s="267"/>
    </row>
    <row r="4" spans="1:7" ht="9.6" customHeight="1" x14ac:dyDescent="0.3">
      <c r="A4" s="24"/>
      <c r="B4" s="24"/>
      <c r="C4" s="24"/>
      <c r="D4" s="24"/>
      <c r="E4" s="24"/>
      <c r="F4" s="5"/>
      <c r="G4" s="5"/>
    </row>
    <row r="5" spans="1:7" ht="18" customHeight="1" x14ac:dyDescent="0.3">
      <c r="A5" s="267" t="s">
        <v>51</v>
      </c>
      <c r="B5" s="267"/>
      <c r="C5" s="267"/>
      <c r="D5" s="267"/>
      <c r="E5" s="267"/>
      <c r="F5" s="267"/>
      <c r="G5" s="267"/>
    </row>
    <row r="6" spans="1:7" ht="9.6" customHeight="1" x14ac:dyDescent="0.3">
      <c r="A6" s="24"/>
      <c r="B6" s="24"/>
      <c r="C6" s="24"/>
      <c r="D6" s="24"/>
      <c r="E6" s="24"/>
      <c r="F6" s="5"/>
      <c r="G6" s="5"/>
    </row>
    <row r="7" spans="1:7" ht="26.4" x14ac:dyDescent="0.3">
      <c r="A7" s="19" t="s">
        <v>45</v>
      </c>
      <c r="B7" s="19" t="s">
        <v>297</v>
      </c>
      <c r="C7" s="20" t="s">
        <v>298</v>
      </c>
      <c r="D7" s="20" t="s">
        <v>259</v>
      </c>
      <c r="E7" s="20" t="s">
        <v>323</v>
      </c>
      <c r="F7" s="20" t="s">
        <v>32</v>
      </c>
      <c r="G7" s="20" t="s">
        <v>299</v>
      </c>
    </row>
    <row r="8" spans="1:7" x14ac:dyDescent="0.3">
      <c r="A8" s="11" t="s">
        <v>52</v>
      </c>
      <c r="B8" s="60">
        <f t="shared" ref="B8" si="0">SUM(B9)</f>
        <v>0</v>
      </c>
      <c r="C8" s="47">
        <f>SUM(C9)</f>
        <v>0</v>
      </c>
      <c r="D8" s="47">
        <v>0</v>
      </c>
      <c r="E8" s="47">
        <f>SUM(E9)</f>
        <v>0</v>
      </c>
      <c r="F8" s="47">
        <f>SUM(F9)</f>
        <v>0</v>
      </c>
      <c r="G8" s="47">
        <f>SUM(G9)</f>
        <v>0</v>
      </c>
    </row>
    <row r="9" spans="1:7" ht="26.4" x14ac:dyDescent="0.3">
      <c r="A9" s="11" t="s">
        <v>381</v>
      </c>
      <c r="B9" s="60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ht="26.4" x14ac:dyDescent="0.3">
      <c r="A10" s="18" t="s">
        <v>332</v>
      </c>
      <c r="B10" s="48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3">
      <c r="A11" s="18"/>
      <c r="B11" s="8"/>
      <c r="C11" s="9"/>
      <c r="D11" s="9"/>
      <c r="E11" s="9"/>
      <c r="F11" s="9"/>
      <c r="G11" s="9"/>
    </row>
    <row r="12" spans="1:7" x14ac:dyDescent="0.3">
      <c r="A12" s="11" t="s">
        <v>53</v>
      </c>
      <c r="B12" s="60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">
      <c r="A13" s="25" t="s">
        <v>46</v>
      </c>
      <c r="B13" s="60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">
      <c r="A14" s="13" t="s">
        <v>47</v>
      </c>
      <c r="B14" s="48">
        <v>0</v>
      </c>
      <c r="C14" s="42">
        <v>0</v>
      </c>
      <c r="D14" s="42">
        <v>0</v>
      </c>
      <c r="E14" s="42">
        <v>0</v>
      </c>
      <c r="F14" s="42">
        <v>0</v>
      </c>
      <c r="G14" s="51">
        <v>0</v>
      </c>
    </row>
    <row r="15" spans="1:7" x14ac:dyDescent="0.3">
      <c r="A15" s="25" t="s">
        <v>48</v>
      </c>
      <c r="B15" s="60">
        <v>0</v>
      </c>
      <c r="C15" s="47">
        <v>0</v>
      </c>
      <c r="D15" s="47">
        <v>0</v>
      </c>
      <c r="E15" s="47">
        <v>0</v>
      </c>
      <c r="F15" s="47">
        <v>0</v>
      </c>
      <c r="G15" s="61">
        <v>0</v>
      </c>
    </row>
    <row r="16" spans="1:7" x14ac:dyDescent="0.3">
      <c r="A16" s="13" t="s">
        <v>49</v>
      </c>
      <c r="B16" s="48">
        <v>0</v>
      </c>
      <c r="C16" s="42">
        <v>0</v>
      </c>
      <c r="D16" s="42">
        <v>0</v>
      </c>
      <c r="E16" s="42">
        <v>0</v>
      </c>
      <c r="F16" s="42">
        <v>0</v>
      </c>
      <c r="G16" s="51">
        <v>0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8"/>
  <sheetViews>
    <sheetView tabSelected="1" topLeftCell="A226" zoomScale="70" zoomScaleNormal="70" workbookViewId="0">
      <selection activeCell="H285" sqref="H285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42.33203125" customWidth="1"/>
    <col min="5" max="6" width="19.88671875" customWidth="1"/>
    <col min="7" max="7" width="17.5546875" customWidth="1"/>
    <col min="8" max="8" width="17" customWidth="1"/>
    <col min="9" max="9" width="16.44140625" customWidth="1"/>
    <col min="10" max="10" width="18.33203125" customWidth="1"/>
    <col min="12" max="12" width="11.5546875" bestFit="1" customWidth="1"/>
  </cols>
  <sheetData>
    <row r="1" spans="1:10" ht="42" customHeight="1" x14ac:dyDescent="0.3">
      <c r="A1" s="267" t="s">
        <v>385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7.399999999999999" x14ac:dyDescent="0.3">
      <c r="A2" s="4"/>
      <c r="B2" s="4"/>
      <c r="C2" s="4"/>
      <c r="D2" s="4"/>
      <c r="E2" s="4"/>
      <c r="F2" s="24"/>
      <c r="G2" s="4"/>
      <c r="H2" s="4"/>
      <c r="I2" s="5"/>
      <c r="J2" s="5"/>
    </row>
    <row r="3" spans="1:10" ht="18" customHeight="1" x14ac:dyDescent="0.3">
      <c r="A3" s="267" t="s">
        <v>18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7.399999999999999" x14ac:dyDescent="0.3">
      <c r="A4" s="4"/>
      <c r="B4" s="4"/>
      <c r="C4" s="4"/>
      <c r="D4" s="4"/>
      <c r="E4" s="4"/>
      <c r="F4" s="24"/>
      <c r="G4" s="4"/>
      <c r="H4" s="4"/>
      <c r="I4" s="5"/>
      <c r="J4" s="5"/>
    </row>
    <row r="5" spans="1:10" ht="26.4" x14ac:dyDescent="0.3">
      <c r="A5" s="296" t="s">
        <v>20</v>
      </c>
      <c r="B5" s="297"/>
      <c r="C5" s="298"/>
      <c r="D5" s="19" t="s">
        <v>21</v>
      </c>
      <c r="E5" s="19" t="s">
        <v>297</v>
      </c>
      <c r="F5" s="257" t="s">
        <v>391</v>
      </c>
      <c r="G5" s="20" t="s">
        <v>259</v>
      </c>
      <c r="H5" s="20" t="s">
        <v>323</v>
      </c>
      <c r="I5" s="20" t="s">
        <v>32</v>
      </c>
      <c r="J5" s="20" t="s">
        <v>299</v>
      </c>
    </row>
    <row r="6" spans="1:10" ht="39" customHeight="1" x14ac:dyDescent="0.3">
      <c r="A6" s="302" t="s">
        <v>382</v>
      </c>
      <c r="B6" s="303"/>
      <c r="C6" s="304"/>
      <c r="D6" s="72"/>
      <c r="E6" s="71"/>
      <c r="F6" s="71"/>
      <c r="G6" s="3"/>
      <c r="H6" s="3"/>
      <c r="I6" s="3"/>
      <c r="J6" s="3"/>
    </row>
    <row r="7" spans="1:10" ht="24.6" customHeight="1" x14ac:dyDescent="0.3">
      <c r="A7" s="299" t="s">
        <v>277</v>
      </c>
      <c r="B7" s="300"/>
      <c r="C7" s="301"/>
      <c r="D7" s="71"/>
      <c r="E7" s="71"/>
      <c r="F7" s="71"/>
      <c r="G7" s="3"/>
      <c r="H7" s="3"/>
      <c r="I7" s="3"/>
      <c r="J7" s="3"/>
    </row>
    <row r="8" spans="1:10" ht="41.4" customHeight="1" x14ac:dyDescent="0.3">
      <c r="A8" s="299" t="s">
        <v>115</v>
      </c>
      <c r="B8" s="300"/>
      <c r="C8" s="301"/>
      <c r="D8" s="71"/>
      <c r="E8" s="83">
        <f>SUM(E12+E50+E158+E198+E205+E215+E224+E234+E244+E260)</f>
        <v>5931287.7200000007</v>
      </c>
      <c r="F8" s="83">
        <f>SUM(F307)</f>
        <v>2369081.23</v>
      </c>
      <c r="G8" s="84">
        <f>SUM(G12+G50+G158+G198+G205+G224+G244+G260)</f>
        <v>3352310.6999999997</v>
      </c>
      <c r="H8" s="84">
        <f>SUM(H12+H50+H158+H198+H224+H260)</f>
        <v>2933933.6900000004</v>
      </c>
      <c r="I8" s="84">
        <f>SUM(I12+I52+I83+I97+I126+I138+I158+I198+I224+I244+I260)</f>
        <v>2802530.7200000007</v>
      </c>
      <c r="J8" s="84">
        <f>SUM(J12+J52+J83+J97+J126+J138+J158+J198+J224+J260+J244)</f>
        <v>2790211.3600000008</v>
      </c>
    </row>
    <row r="9" spans="1:10" ht="37.799999999999997" customHeight="1" x14ac:dyDescent="0.3">
      <c r="A9" s="299" t="s">
        <v>114</v>
      </c>
      <c r="B9" s="300"/>
      <c r="C9" s="301"/>
      <c r="D9" s="70"/>
      <c r="E9" s="71"/>
      <c r="F9" s="71" t="s">
        <v>392</v>
      </c>
      <c r="G9" s="3"/>
      <c r="H9" s="3"/>
      <c r="I9" s="3"/>
      <c r="J9" s="3"/>
    </row>
    <row r="10" spans="1:10" ht="27" customHeight="1" x14ac:dyDescent="0.3">
      <c r="A10" s="299" t="s">
        <v>116</v>
      </c>
      <c r="B10" s="300"/>
      <c r="C10" s="301"/>
      <c r="D10" s="28" t="s">
        <v>90</v>
      </c>
      <c r="E10" s="8"/>
      <c r="F10" s="8"/>
      <c r="G10" s="9"/>
      <c r="H10" s="9"/>
      <c r="I10" s="9"/>
      <c r="J10" s="9"/>
    </row>
    <row r="11" spans="1:10" ht="13.8" customHeight="1" x14ac:dyDescent="0.3">
      <c r="A11" s="110"/>
      <c r="B11" s="111"/>
      <c r="C11" s="112"/>
      <c r="D11" s="112"/>
      <c r="E11" s="8"/>
      <c r="F11" s="8"/>
      <c r="G11" s="9"/>
      <c r="H11" s="9"/>
      <c r="I11" s="9"/>
      <c r="J11" s="9"/>
    </row>
    <row r="12" spans="1:10" ht="14.4" customHeight="1" x14ac:dyDescent="0.3">
      <c r="A12" s="290" t="s">
        <v>70</v>
      </c>
      <c r="B12" s="291"/>
      <c r="C12" s="292"/>
      <c r="D12" s="118" t="s">
        <v>71</v>
      </c>
      <c r="E12" s="119">
        <f>SUM(E16+E18+E43+E47)</f>
        <v>169893.84000000003</v>
      </c>
      <c r="F12" s="119">
        <f>SUM(F14)</f>
        <v>179932.42000000004</v>
      </c>
      <c r="G12" s="120">
        <v>179932.42</v>
      </c>
      <c r="H12" s="120">
        <f>SUM(H14)</f>
        <v>179932.42</v>
      </c>
      <c r="I12" s="120">
        <f>SUM(I14)</f>
        <v>179932.42</v>
      </c>
      <c r="J12" s="120">
        <f>SUM(J14)</f>
        <v>179932.42</v>
      </c>
    </row>
    <row r="13" spans="1:10" x14ac:dyDescent="0.3">
      <c r="A13" s="134"/>
      <c r="B13" s="117"/>
      <c r="C13" s="118"/>
      <c r="D13" s="118"/>
      <c r="E13" s="119"/>
      <c r="F13" s="119"/>
      <c r="G13" s="120"/>
      <c r="H13" s="120"/>
      <c r="I13" s="120"/>
      <c r="J13" s="120"/>
    </row>
    <row r="14" spans="1:10" ht="14.4" customHeight="1" x14ac:dyDescent="0.3">
      <c r="A14" s="293" t="s">
        <v>99</v>
      </c>
      <c r="B14" s="294"/>
      <c r="C14" s="295"/>
      <c r="D14" s="131" t="s">
        <v>72</v>
      </c>
      <c r="E14" s="135">
        <f>SUM(E15+E46)</f>
        <v>169893.84000000003</v>
      </c>
      <c r="F14" s="135">
        <f>SUM(F15+F46)</f>
        <v>179932.42000000004</v>
      </c>
      <c r="G14" s="132">
        <f>SUM(G15+G46)</f>
        <v>179932.42</v>
      </c>
      <c r="H14" s="132">
        <f>SUM(H15+H46)</f>
        <v>179932.42</v>
      </c>
      <c r="I14" s="132">
        <f t="shared" ref="I14:J14" si="0">SUM(I15+I46)</f>
        <v>179932.42</v>
      </c>
      <c r="J14" s="136">
        <f t="shared" si="0"/>
        <v>179932.42</v>
      </c>
    </row>
    <row r="15" spans="1:10" x14ac:dyDescent="0.3">
      <c r="A15" s="299">
        <v>3</v>
      </c>
      <c r="B15" s="300"/>
      <c r="C15" s="301"/>
      <c r="D15" s="54" t="s">
        <v>10</v>
      </c>
      <c r="E15" s="60">
        <f t="shared" ref="E15:J15" si="1">SUM(E16+E18+E43)</f>
        <v>169610.31000000003</v>
      </c>
      <c r="F15" s="60">
        <f t="shared" si="1"/>
        <v>179401.53000000003</v>
      </c>
      <c r="G15" s="132">
        <f t="shared" si="1"/>
        <v>179629.62000000002</v>
      </c>
      <c r="H15" s="47">
        <f t="shared" si="1"/>
        <v>179682.42</v>
      </c>
      <c r="I15" s="47">
        <f t="shared" si="1"/>
        <v>179682.42</v>
      </c>
      <c r="J15" s="47">
        <f t="shared" si="1"/>
        <v>179682.42</v>
      </c>
    </row>
    <row r="16" spans="1:10" x14ac:dyDescent="0.3">
      <c r="A16" s="305">
        <v>31</v>
      </c>
      <c r="B16" s="306"/>
      <c r="C16" s="307"/>
      <c r="D16" s="100" t="s">
        <v>11</v>
      </c>
      <c r="E16" s="90">
        <f>SUM(E17)</f>
        <v>530.9</v>
      </c>
      <c r="F16" s="90">
        <v>530.89</v>
      </c>
      <c r="G16" s="89">
        <f>SUM(G17)</f>
        <v>530.89</v>
      </c>
      <c r="H16" s="89">
        <v>530.89</v>
      </c>
      <c r="I16" s="89">
        <v>530.89</v>
      </c>
      <c r="J16" s="101">
        <v>530.89</v>
      </c>
    </row>
    <row r="17" spans="1:10" x14ac:dyDescent="0.3">
      <c r="A17" s="308" t="s">
        <v>225</v>
      </c>
      <c r="B17" s="309"/>
      <c r="C17" s="310"/>
      <c r="D17" s="95" t="s">
        <v>123</v>
      </c>
      <c r="E17" s="92">
        <v>530.9</v>
      </c>
      <c r="F17" s="92"/>
      <c r="G17" s="88">
        <v>530.89</v>
      </c>
      <c r="H17" s="88">
        <v>530.89</v>
      </c>
      <c r="I17" s="88">
        <v>530.89</v>
      </c>
      <c r="J17" s="88">
        <v>530.89</v>
      </c>
    </row>
    <row r="18" spans="1:10" x14ac:dyDescent="0.3">
      <c r="A18" s="97">
        <v>32</v>
      </c>
      <c r="B18" s="98"/>
      <c r="C18" s="99"/>
      <c r="D18" s="100" t="s">
        <v>22</v>
      </c>
      <c r="E18" s="90">
        <f>SUM(E19:E42)</f>
        <v>169048.08000000005</v>
      </c>
      <c r="F18" s="90">
        <v>178791.01</v>
      </c>
      <c r="G18" s="89">
        <f>SUM(G19:G42)</f>
        <v>179078.73</v>
      </c>
      <c r="H18" s="89">
        <f>SUM(H19:H42)</f>
        <v>179081.53</v>
      </c>
      <c r="I18" s="89">
        <f>SUM(I19:I42)</f>
        <v>179081.53</v>
      </c>
      <c r="J18" s="89">
        <f>SUM(J19:J42)</f>
        <v>179081.53</v>
      </c>
    </row>
    <row r="19" spans="1:10" x14ac:dyDescent="0.3">
      <c r="A19" s="93">
        <v>3211</v>
      </c>
      <c r="B19" s="94"/>
      <c r="C19" s="129" t="s">
        <v>226</v>
      </c>
      <c r="D19" s="95" t="s">
        <v>124</v>
      </c>
      <c r="E19" s="92">
        <v>10732.22</v>
      </c>
      <c r="F19" s="92"/>
      <c r="G19" s="88">
        <v>17851.21</v>
      </c>
      <c r="H19" s="88">
        <v>17911.53</v>
      </c>
      <c r="I19" s="88">
        <v>17911.53</v>
      </c>
      <c r="J19" s="88">
        <v>17911.53</v>
      </c>
    </row>
    <row r="20" spans="1:10" x14ac:dyDescent="0.3">
      <c r="A20" s="93">
        <v>3212</v>
      </c>
      <c r="B20" s="94"/>
      <c r="C20" s="129" t="s">
        <v>227</v>
      </c>
      <c r="D20" s="95" t="s">
        <v>125</v>
      </c>
      <c r="E20" s="92">
        <v>45163.22</v>
      </c>
      <c r="F20" s="92"/>
      <c r="G20" s="88">
        <v>46600</v>
      </c>
      <c r="H20" s="88">
        <v>46600</v>
      </c>
      <c r="I20" s="88">
        <v>46600</v>
      </c>
      <c r="J20" s="88">
        <v>46600</v>
      </c>
    </row>
    <row r="21" spans="1:10" x14ac:dyDescent="0.3">
      <c r="A21" s="93">
        <v>3213</v>
      </c>
      <c r="B21" s="94"/>
      <c r="C21" s="129" t="s">
        <v>228</v>
      </c>
      <c r="D21" s="95" t="s">
        <v>126</v>
      </c>
      <c r="E21" s="92">
        <v>1761.3</v>
      </c>
      <c r="F21" s="92"/>
      <c r="G21" s="88">
        <v>3000</v>
      </c>
      <c r="H21" s="88">
        <v>3000</v>
      </c>
      <c r="I21" s="88">
        <v>3000</v>
      </c>
      <c r="J21" s="88">
        <v>3000</v>
      </c>
    </row>
    <row r="22" spans="1:10" x14ac:dyDescent="0.3">
      <c r="A22" s="93">
        <v>3221</v>
      </c>
      <c r="B22" s="94"/>
      <c r="C22" s="129" t="s">
        <v>229</v>
      </c>
      <c r="D22" s="95" t="s">
        <v>150</v>
      </c>
      <c r="E22" s="92">
        <v>8283.14</v>
      </c>
      <c r="F22" s="92"/>
      <c r="G22" s="88">
        <v>5499.99</v>
      </c>
      <c r="H22" s="88">
        <v>5500</v>
      </c>
      <c r="I22" s="88">
        <v>5500</v>
      </c>
      <c r="J22" s="88">
        <v>5500</v>
      </c>
    </row>
    <row r="23" spans="1:10" x14ac:dyDescent="0.3">
      <c r="A23" s="93">
        <v>3223</v>
      </c>
      <c r="B23" s="94"/>
      <c r="C23" s="129" t="s">
        <v>230</v>
      </c>
      <c r="D23" s="95" t="s">
        <v>127</v>
      </c>
      <c r="E23" s="92">
        <v>34506.01</v>
      </c>
      <c r="F23" s="92"/>
      <c r="G23" s="88">
        <v>35100</v>
      </c>
      <c r="H23" s="88">
        <v>35100</v>
      </c>
      <c r="I23" s="88">
        <v>35100</v>
      </c>
      <c r="J23" s="88">
        <v>35100</v>
      </c>
    </row>
    <row r="24" spans="1:10" x14ac:dyDescent="0.3">
      <c r="A24" s="93">
        <v>3224</v>
      </c>
      <c r="B24" s="94"/>
      <c r="C24" s="129" t="s">
        <v>231</v>
      </c>
      <c r="D24" s="95" t="s">
        <v>128</v>
      </c>
      <c r="E24" s="92">
        <v>0</v>
      </c>
      <c r="F24" s="92"/>
      <c r="G24" s="88">
        <v>0</v>
      </c>
      <c r="H24" s="88">
        <v>0</v>
      </c>
      <c r="I24" s="88">
        <v>0</v>
      </c>
      <c r="J24" s="88">
        <v>0</v>
      </c>
    </row>
    <row r="25" spans="1:10" x14ac:dyDescent="0.3">
      <c r="A25" s="93">
        <v>3225</v>
      </c>
      <c r="B25" s="94"/>
      <c r="C25" s="129" t="s">
        <v>232</v>
      </c>
      <c r="D25" s="95" t="s">
        <v>334</v>
      </c>
      <c r="E25" s="92">
        <v>4103.79</v>
      </c>
      <c r="F25" s="92"/>
      <c r="G25" s="88">
        <v>6903.52</v>
      </c>
      <c r="H25" s="88">
        <v>7000</v>
      </c>
      <c r="I25" s="88">
        <v>7000</v>
      </c>
      <c r="J25" s="88">
        <v>7000</v>
      </c>
    </row>
    <row r="26" spans="1:10" x14ac:dyDescent="0.3">
      <c r="A26" s="93">
        <v>3227</v>
      </c>
      <c r="B26" s="94"/>
      <c r="C26" s="129" t="s">
        <v>233</v>
      </c>
      <c r="D26" s="95" t="s">
        <v>130</v>
      </c>
      <c r="E26" s="92">
        <v>472.42</v>
      </c>
      <c r="F26" s="92"/>
      <c r="G26" s="88">
        <v>297.89999999999998</v>
      </c>
      <c r="H26" s="88">
        <v>300</v>
      </c>
      <c r="I26" s="88">
        <v>300</v>
      </c>
      <c r="J26" s="88">
        <v>300</v>
      </c>
    </row>
    <row r="27" spans="1:10" x14ac:dyDescent="0.3">
      <c r="A27" s="93">
        <v>3231</v>
      </c>
      <c r="B27" s="94"/>
      <c r="C27" s="129" t="s">
        <v>234</v>
      </c>
      <c r="D27" s="95" t="s">
        <v>333</v>
      </c>
      <c r="E27" s="92">
        <v>2840.45</v>
      </c>
      <c r="F27" s="92"/>
      <c r="G27" s="88">
        <v>3450</v>
      </c>
      <c r="H27" s="88">
        <v>3450</v>
      </c>
      <c r="I27" s="88">
        <v>3450</v>
      </c>
      <c r="J27" s="88">
        <v>3450</v>
      </c>
    </row>
    <row r="28" spans="1:10" x14ac:dyDescent="0.3">
      <c r="A28" s="93">
        <v>3232</v>
      </c>
      <c r="B28" s="94"/>
      <c r="C28" s="129" t="s">
        <v>235</v>
      </c>
      <c r="D28" s="95" t="s">
        <v>149</v>
      </c>
      <c r="E28" s="92">
        <v>0</v>
      </c>
      <c r="F28" s="92"/>
      <c r="G28" s="88">
        <v>0</v>
      </c>
      <c r="H28" s="88">
        <v>0</v>
      </c>
      <c r="I28" s="88">
        <v>0</v>
      </c>
      <c r="J28" s="88">
        <v>0</v>
      </c>
    </row>
    <row r="29" spans="1:10" x14ac:dyDescent="0.3">
      <c r="A29" s="93">
        <v>3233</v>
      </c>
      <c r="B29" s="94"/>
      <c r="C29" s="129" t="s">
        <v>236</v>
      </c>
      <c r="D29" s="95" t="s">
        <v>132</v>
      </c>
      <c r="E29" s="92">
        <v>497.98</v>
      </c>
      <c r="F29" s="92"/>
      <c r="G29" s="88">
        <v>647.71</v>
      </c>
      <c r="H29" s="88">
        <v>600</v>
      </c>
      <c r="I29" s="88">
        <v>600</v>
      </c>
      <c r="J29" s="88">
        <v>600</v>
      </c>
    </row>
    <row r="30" spans="1:10" x14ac:dyDescent="0.3">
      <c r="A30" s="93">
        <v>3234</v>
      </c>
      <c r="B30" s="94"/>
      <c r="C30" s="129" t="s">
        <v>237</v>
      </c>
      <c r="D30" s="95" t="s">
        <v>133</v>
      </c>
      <c r="E30" s="92">
        <v>8351.65</v>
      </c>
      <c r="F30" s="92"/>
      <c r="G30" s="88">
        <v>7220</v>
      </c>
      <c r="H30" s="88">
        <v>7220</v>
      </c>
      <c r="I30" s="88">
        <v>7220</v>
      </c>
      <c r="J30" s="88">
        <v>7220</v>
      </c>
    </row>
    <row r="31" spans="1:10" x14ac:dyDescent="0.3">
      <c r="A31" s="93">
        <v>3235</v>
      </c>
      <c r="B31" s="94"/>
      <c r="C31" s="129" t="s">
        <v>238</v>
      </c>
      <c r="D31" s="95" t="s">
        <v>134</v>
      </c>
      <c r="E31" s="92">
        <v>29390.82</v>
      </c>
      <c r="F31" s="92"/>
      <c r="G31" s="88">
        <v>28973.39</v>
      </c>
      <c r="H31" s="88">
        <v>29710</v>
      </c>
      <c r="I31" s="88">
        <v>29710</v>
      </c>
      <c r="J31" s="88">
        <v>29710</v>
      </c>
    </row>
    <row r="32" spans="1:10" x14ac:dyDescent="0.3">
      <c r="A32" s="93">
        <v>3236</v>
      </c>
      <c r="B32" s="94"/>
      <c r="C32" s="129" t="s">
        <v>239</v>
      </c>
      <c r="D32" s="95" t="s">
        <v>135</v>
      </c>
      <c r="E32" s="92">
        <v>3874.75</v>
      </c>
      <c r="F32" s="92"/>
      <c r="G32" s="88">
        <v>4184.7299999999996</v>
      </c>
      <c r="H32" s="88">
        <v>4000</v>
      </c>
      <c r="I32" s="88">
        <v>4000</v>
      </c>
      <c r="J32" s="88">
        <v>4000</v>
      </c>
    </row>
    <row r="33" spans="1:10" x14ac:dyDescent="0.3">
      <c r="A33" s="93">
        <v>3237</v>
      </c>
      <c r="B33" s="94"/>
      <c r="C33" s="129" t="s">
        <v>240</v>
      </c>
      <c r="D33" s="95" t="s">
        <v>136</v>
      </c>
      <c r="E33" s="92">
        <v>0</v>
      </c>
      <c r="F33" s="92"/>
      <c r="G33" s="88">
        <v>0</v>
      </c>
      <c r="H33" s="88">
        <v>100</v>
      </c>
      <c r="I33" s="88">
        <v>100</v>
      </c>
      <c r="J33" s="88">
        <v>100</v>
      </c>
    </row>
    <row r="34" spans="1:10" x14ac:dyDescent="0.3">
      <c r="A34" s="93">
        <v>3238</v>
      </c>
      <c r="B34" s="94"/>
      <c r="C34" s="129" t="s">
        <v>241</v>
      </c>
      <c r="D34" s="95" t="s">
        <v>137</v>
      </c>
      <c r="E34" s="92">
        <v>1187.93</v>
      </c>
      <c r="F34" s="92"/>
      <c r="G34" s="88">
        <v>2010</v>
      </c>
      <c r="H34" s="88">
        <v>2010</v>
      </c>
      <c r="I34" s="88">
        <v>2010</v>
      </c>
      <c r="J34" s="88">
        <v>2010</v>
      </c>
    </row>
    <row r="35" spans="1:10" x14ac:dyDescent="0.3">
      <c r="A35" s="93">
        <v>3239</v>
      </c>
      <c r="B35" s="94"/>
      <c r="C35" s="129" t="s">
        <v>242</v>
      </c>
      <c r="D35" s="95" t="s">
        <v>138</v>
      </c>
      <c r="E35" s="92">
        <v>1948.73</v>
      </c>
      <c r="F35" s="92"/>
      <c r="G35" s="88">
        <v>1700</v>
      </c>
      <c r="H35" s="88">
        <v>1700</v>
      </c>
      <c r="I35" s="88">
        <v>1700</v>
      </c>
      <c r="J35" s="88">
        <v>1700</v>
      </c>
    </row>
    <row r="36" spans="1:10" x14ac:dyDescent="0.3">
      <c r="A36" s="93">
        <v>3241</v>
      </c>
      <c r="B36" s="94"/>
      <c r="C36" s="129" t="s">
        <v>243</v>
      </c>
      <c r="D36" s="95" t="s">
        <v>148</v>
      </c>
      <c r="E36" s="92">
        <v>0</v>
      </c>
      <c r="F36" s="92"/>
      <c r="G36" s="88">
        <v>0</v>
      </c>
      <c r="H36" s="88">
        <v>100</v>
      </c>
      <c r="I36" s="88">
        <v>100</v>
      </c>
      <c r="J36" s="88">
        <v>100</v>
      </c>
    </row>
    <row r="37" spans="1:10" x14ac:dyDescent="0.3">
      <c r="A37" s="93">
        <v>3292</v>
      </c>
      <c r="B37" s="94"/>
      <c r="C37" s="129" t="s">
        <v>244</v>
      </c>
      <c r="D37" s="95" t="s">
        <v>139</v>
      </c>
      <c r="E37" s="92">
        <v>2173.29</v>
      </c>
      <c r="F37" s="92"/>
      <c r="G37" s="88">
        <v>1850</v>
      </c>
      <c r="H37" s="88">
        <v>1500</v>
      </c>
      <c r="I37" s="88">
        <v>1500</v>
      </c>
      <c r="J37" s="88">
        <v>1500</v>
      </c>
    </row>
    <row r="38" spans="1:10" x14ac:dyDescent="0.3">
      <c r="A38" s="93">
        <v>3293</v>
      </c>
      <c r="B38" s="94"/>
      <c r="C38" s="129" t="s">
        <v>245</v>
      </c>
      <c r="D38" s="95" t="s">
        <v>140</v>
      </c>
      <c r="E38" s="92">
        <v>78.040000000000006</v>
      </c>
      <c r="F38" s="92"/>
      <c r="G38" s="88">
        <v>530</v>
      </c>
      <c r="H38" s="88">
        <v>500</v>
      </c>
      <c r="I38" s="88">
        <v>500</v>
      </c>
      <c r="J38" s="88">
        <v>500</v>
      </c>
    </row>
    <row r="39" spans="1:10" x14ac:dyDescent="0.3">
      <c r="A39" s="93">
        <v>3294</v>
      </c>
      <c r="B39" s="94"/>
      <c r="C39" s="129" t="s">
        <v>246</v>
      </c>
      <c r="D39" s="95" t="s">
        <v>141</v>
      </c>
      <c r="E39" s="92">
        <v>125</v>
      </c>
      <c r="F39" s="92"/>
      <c r="G39" s="88">
        <v>235</v>
      </c>
      <c r="H39" s="88">
        <v>200</v>
      </c>
      <c r="I39" s="88">
        <v>200</v>
      </c>
      <c r="J39" s="88">
        <v>200</v>
      </c>
    </row>
    <row r="40" spans="1:10" x14ac:dyDescent="0.3">
      <c r="A40" s="93">
        <v>3295</v>
      </c>
      <c r="B40" s="94"/>
      <c r="C40" s="129" t="s">
        <v>247</v>
      </c>
      <c r="D40" s="95" t="s">
        <v>142</v>
      </c>
      <c r="E40" s="92">
        <v>0</v>
      </c>
      <c r="F40" s="92"/>
      <c r="G40" s="88">
        <v>80</v>
      </c>
      <c r="H40" s="88">
        <v>80</v>
      </c>
      <c r="I40" s="88">
        <v>80</v>
      </c>
      <c r="J40" s="88">
        <v>80</v>
      </c>
    </row>
    <row r="41" spans="1:10" x14ac:dyDescent="0.3">
      <c r="A41" s="93">
        <v>3299</v>
      </c>
      <c r="B41" s="94"/>
      <c r="C41" s="129" t="s">
        <v>248</v>
      </c>
      <c r="D41" s="95" t="s">
        <v>143</v>
      </c>
      <c r="E41" s="92">
        <v>7550.14</v>
      </c>
      <c r="F41" s="92"/>
      <c r="G41" s="88">
        <v>3850</v>
      </c>
      <c r="H41" s="88">
        <v>3500</v>
      </c>
      <c r="I41" s="88">
        <v>3500</v>
      </c>
      <c r="J41" s="88">
        <v>3500</v>
      </c>
    </row>
    <row r="42" spans="1:10" x14ac:dyDescent="0.3">
      <c r="A42" s="93">
        <v>3299</v>
      </c>
      <c r="B42" s="94"/>
      <c r="C42" s="129" t="s">
        <v>249</v>
      </c>
      <c r="D42" s="95" t="s">
        <v>144</v>
      </c>
      <c r="E42" s="92">
        <v>6007.2</v>
      </c>
      <c r="F42" s="92"/>
      <c r="G42" s="88">
        <v>9095.2800000000007</v>
      </c>
      <c r="H42" s="88">
        <v>9000</v>
      </c>
      <c r="I42" s="88">
        <v>9000</v>
      </c>
      <c r="J42" s="88">
        <v>9000</v>
      </c>
    </row>
    <row r="43" spans="1:10" x14ac:dyDescent="0.3">
      <c r="A43" s="97">
        <v>34</v>
      </c>
      <c r="B43" s="94"/>
      <c r="C43" s="125"/>
      <c r="D43" s="100" t="s">
        <v>73</v>
      </c>
      <c r="E43" s="90">
        <f>SUM(E44:E45)</f>
        <v>31.33</v>
      </c>
      <c r="F43" s="90">
        <v>79.63</v>
      </c>
      <c r="G43" s="89">
        <f>SUM(G44:G45)</f>
        <v>20</v>
      </c>
      <c r="H43" s="89">
        <f>SUM(H44:H45)</f>
        <v>70</v>
      </c>
      <c r="I43" s="89">
        <f>SUM(I44:I45)</f>
        <v>70</v>
      </c>
      <c r="J43" s="89">
        <f>SUM(J44:J45)</f>
        <v>70</v>
      </c>
    </row>
    <row r="44" spans="1:10" x14ac:dyDescent="0.3">
      <c r="A44" s="93">
        <v>3431</v>
      </c>
      <c r="B44" s="94"/>
      <c r="C44" s="129" t="s">
        <v>250</v>
      </c>
      <c r="D44" s="95" t="s">
        <v>145</v>
      </c>
      <c r="E44" s="92">
        <v>0</v>
      </c>
      <c r="F44" s="92"/>
      <c r="G44" s="88">
        <v>0</v>
      </c>
      <c r="H44" s="88">
        <v>50</v>
      </c>
      <c r="I44" s="88">
        <v>50</v>
      </c>
      <c r="J44" s="88">
        <v>50</v>
      </c>
    </row>
    <row r="45" spans="1:10" x14ac:dyDescent="0.3">
      <c r="A45" s="93">
        <v>3433</v>
      </c>
      <c r="B45" s="94"/>
      <c r="C45" s="129" t="s">
        <v>251</v>
      </c>
      <c r="D45" s="95" t="s">
        <v>146</v>
      </c>
      <c r="E45" s="92">
        <v>31.33</v>
      </c>
      <c r="F45" s="92"/>
      <c r="G45" s="88">
        <v>20</v>
      </c>
      <c r="H45" s="88">
        <v>20</v>
      </c>
      <c r="I45" s="88">
        <v>20</v>
      </c>
      <c r="J45" s="88">
        <v>20</v>
      </c>
    </row>
    <row r="46" spans="1:10" x14ac:dyDescent="0.3">
      <c r="A46" s="73">
        <v>4</v>
      </c>
      <c r="B46" s="56"/>
      <c r="C46" s="57"/>
      <c r="D46" s="54" t="s">
        <v>74</v>
      </c>
      <c r="E46" s="60">
        <f t="shared" ref="E46:J46" si="2">SUM(E47)</f>
        <v>283.52999999999997</v>
      </c>
      <c r="F46" s="60">
        <f>SUM(F47)</f>
        <v>530.89</v>
      </c>
      <c r="G46" s="47">
        <f t="shared" si="2"/>
        <v>302.8</v>
      </c>
      <c r="H46" s="47">
        <f t="shared" si="2"/>
        <v>250</v>
      </c>
      <c r="I46" s="47">
        <f t="shared" si="2"/>
        <v>250</v>
      </c>
      <c r="J46" s="47">
        <f t="shared" si="2"/>
        <v>250</v>
      </c>
    </row>
    <row r="47" spans="1:10" x14ac:dyDescent="0.3">
      <c r="A47" s="97">
        <v>42</v>
      </c>
      <c r="B47" s="56"/>
      <c r="C47" s="57"/>
      <c r="D47" s="100" t="s">
        <v>75</v>
      </c>
      <c r="E47" s="90">
        <f>SUM(E48)</f>
        <v>283.52999999999997</v>
      </c>
      <c r="F47" s="90">
        <v>530.89</v>
      </c>
      <c r="G47" s="89">
        <f>SUM(G48)</f>
        <v>302.8</v>
      </c>
      <c r="H47" s="89">
        <f>SUM(H48)</f>
        <v>250</v>
      </c>
      <c r="I47" s="89">
        <f>SUM(I48)</f>
        <v>250</v>
      </c>
      <c r="J47" s="89">
        <f>SUM(J48)</f>
        <v>250</v>
      </c>
    </row>
    <row r="48" spans="1:10" x14ac:dyDescent="0.3">
      <c r="A48" s="93">
        <v>4241</v>
      </c>
      <c r="B48" s="85"/>
      <c r="C48" s="129" t="s">
        <v>252</v>
      </c>
      <c r="D48" s="95" t="s">
        <v>147</v>
      </c>
      <c r="E48" s="227">
        <v>283.52999999999997</v>
      </c>
      <c r="F48" s="227"/>
      <c r="G48" s="88">
        <v>302.8</v>
      </c>
      <c r="H48" s="88">
        <v>250</v>
      </c>
      <c r="I48" s="88">
        <v>250</v>
      </c>
      <c r="J48" s="88">
        <v>250</v>
      </c>
    </row>
    <row r="49" spans="1:12" x14ac:dyDescent="0.3">
      <c r="A49" s="97"/>
      <c r="B49" s="85"/>
      <c r="C49" s="86"/>
      <c r="D49" s="100"/>
      <c r="E49" s="92"/>
      <c r="F49" s="92"/>
      <c r="G49" s="89"/>
      <c r="H49" s="89"/>
      <c r="I49" s="88"/>
      <c r="J49" s="96"/>
    </row>
    <row r="50" spans="1:12" ht="14.4" customHeight="1" x14ac:dyDescent="0.3">
      <c r="A50" s="290" t="s">
        <v>76</v>
      </c>
      <c r="B50" s="291"/>
      <c r="C50" s="292"/>
      <c r="D50" s="118" t="s">
        <v>77</v>
      </c>
      <c r="E50" s="258">
        <f>SUM(E52+E83+E97+E126+E139)</f>
        <v>1838970.1100000003</v>
      </c>
      <c r="F50" s="258">
        <f>SUM(F52+F83+F97++F126+F138)</f>
        <v>1893667.13</v>
      </c>
      <c r="G50" s="120">
        <f>SUM(G52+G83+G97+G126+G138)</f>
        <v>2422385.63</v>
      </c>
      <c r="H50" s="120">
        <f>SUM(H52+H83+H97+H126+H138)</f>
        <v>2453958.54</v>
      </c>
      <c r="I50" s="120">
        <f>SUM(I52+I83+I97+I126+I138)</f>
        <v>2416658.54</v>
      </c>
      <c r="J50" s="121">
        <f>SUM(J52+J83+J97+J126+J138)</f>
        <v>2416658.54</v>
      </c>
      <c r="L50" s="202"/>
    </row>
    <row r="51" spans="1:12" ht="14.4" customHeight="1" x14ac:dyDescent="0.3">
      <c r="A51" s="52"/>
      <c r="B51" s="53"/>
      <c r="C51" s="54"/>
      <c r="D51" s="54"/>
      <c r="E51" s="8"/>
      <c r="F51" s="8"/>
      <c r="G51" s="42"/>
      <c r="H51" s="42"/>
      <c r="I51" s="42"/>
      <c r="J51" s="51"/>
    </row>
    <row r="52" spans="1:12" ht="14.4" customHeight="1" x14ac:dyDescent="0.3">
      <c r="A52" s="133" t="s">
        <v>100</v>
      </c>
      <c r="B52" s="111"/>
      <c r="C52" s="112"/>
      <c r="D52" s="131" t="s">
        <v>78</v>
      </c>
      <c r="E52" s="135">
        <f t="shared" ref="E52:J52" si="3">SUM(E53+E70)</f>
        <v>208307.26</v>
      </c>
      <c r="F52" s="135">
        <f t="shared" si="3"/>
        <v>186740.99</v>
      </c>
      <c r="G52" s="132">
        <f t="shared" si="3"/>
        <v>300286.21999999997</v>
      </c>
      <c r="H52" s="132">
        <f t="shared" si="3"/>
        <v>310200</v>
      </c>
      <c r="I52" s="132">
        <f t="shared" si="3"/>
        <v>273900</v>
      </c>
      <c r="J52" s="136">
        <f t="shared" si="3"/>
        <v>273900</v>
      </c>
      <c r="L52" s="202"/>
    </row>
    <row r="53" spans="1:12" ht="14.4" customHeight="1" x14ac:dyDescent="0.3">
      <c r="A53" s="52">
        <v>3</v>
      </c>
      <c r="B53" s="53"/>
      <c r="C53" s="54"/>
      <c r="D53" s="54" t="s">
        <v>10</v>
      </c>
      <c r="E53" s="60">
        <f t="shared" ref="E53:J53" si="4">SUM(E54+E56)</f>
        <v>206300.56</v>
      </c>
      <c r="F53" s="60">
        <f t="shared" si="4"/>
        <v>157949.28999999998</v>
      </c>
      <c r="G53" s="47">
        <f t="shared" si="4"/>
        <v>271494.51999999996</v>
      </c>
      <c r="H53" s="47">
        <f t="shared" si="4"/>
        <v>279100</v>
      </c>
      <c r="I53" s="47">
        <f t="shared" si="4"/>
        <v>252900</v>
      </c>
      <c r="J53" s="61">
        <f t="shared" si="4"/>
        <v>252900</v>
      </c>
    </row>
    <row r="54" spans="1:12" ht="14.4" customHeight="1" x14ac:dyDescent="0.3">
      <c r="A54" s="104">
        <v>31</v>
      </c>
      <c r="B54" s="103"/>
      <c r="C54" s="100"/>
      <c r="D54" s="100" t="s">
        <v>11</v>
      </c>
      <c r="E54" s="90">
        <f>SUM(E55)</f>
        <v>3830.45</v>
      </c>
      <c r="F54" s="90">
        <v>4645.3</v>
      </c>
      <c r="G54" s="89">
        <f>SUM(G55)</f>
        <v>6645.3</v>
      </c>
      <c r="H54" s="89">
        <f>SUM(H55)</f>
        <v>1000</v>
      </c>
      <c r="I54" s="89">
        <f>SUM(I55)</f>
        <v>1000</v>
      </c>
      <c r="J54" s="101">
        <f>SUM(J55)</f>
        <v>1000</v>
      </c>
      <c r="L54" s="202"/>
    </row>
    <row r="55" spans="1:12" ht="14.4" customHeight="1" x14ac:dyDescent="0.3">
      <c r="A55" s="102">
        <v>3113</v>
      </c>
      <c r="B55" s="103"/>
      <c r="C55" s="129" t="s">
        <v>209</v>
      </c>
      <c r="D55" s="95" t="s">
        <v>151</v>
      </c>
      <c r="E55" s="92">
        <v>3830.45</v>
      </c>
      <c r="F55" s="92"/>
      <c r="G55" s="88">
        <v>6645.3</v>
      </c>
      <c r="H55" s="88">
        <v>1000</v>
      </c>
      <c r="I55" s="88">
        <v>1000</v>
      </c>
      <c r="J55" s="96">
        <v>1000</v>
      </c>
    </row>
    <row r="56" spans="1:12" ht="14.4" customHeight="1" x14ac:dyDescent="0.3">
      <c r="A56" s="104">
        <v>32</v>
      </c>
      <c r="B56" s="103"/>
      <c r="C56" s="100"/>
      <c r="D56" s="100" t="s">
        <v>22</v>
      </c>
      <c r="E56" s="90">
        <f>SUM(E57:E68)</f>
        <v>202470.11</v>
      </c>
      <c r="F56" s="90">
        <v>153303.99</v>
      </c>
      <c r="G56" s="89">
        <f>SUM(G57:G68)</f>
        <v>264849.21999999997</v>
      </c>
      <c r="H56" s="89">
        <f>SUM(H57:H68)</f>
        <v>278100</v>
      </c>
      <c r="I56" s="89">
        <f>SUM(I57:I68)</f>
        <v>251900</v>
      </c>
      <c r="J56" s="89">
        <f>SUM(J57:J68)</f>
        <v>251900</v>
      </c>
      <c r="L56" s="202"/>
    </row>
    <row r="57" spans="1:12" ht="14.4" customHeight="1" x14ac:dyDescent="0.3">
      <c r="A57" s="102">
        <v>3211</v>
      </c>
      <c r="B57" s="103"/>
      <c r="C57" s="129" t="s">
        <v>210</v>
      </c>
      <c r="D57" s="95" t="s">
        <v>124</v>
      </c>
      <c r="E57" s="92">
        <v>0</v>
      </c>
      <c r="F57" s="92"/>
      <c r="G57" s="88">
        <v>530.89</v>
      </c>
      <c r="H57" s="88">
        <v>500</v>
      </c>
      <c r="I57" s="88">
        <v>500</v>
      </c>
      <c r="J57" s="88">
        <v>500</v>
      </c>
    </row>
    <row r="58" spans="1:12" ht="14.4" customHeight="1" x14ac:dyDescent="0.3">
      <c r="A58" s="102">
        <v>3221</v>
      </c>
      <c r="B58" s="103"/>
      <c r="C58" s="129" t="s">
        <v>211</v>
      </c>
      <c r="D58" s="95" t="s">
        <v>273</v>
      </c>
      <c r="E58" s="92">
        <v>0</v>
      </c>
      <c r="F58" s="92"/>
      <c r="G58" s="88">
        <v>2654.46</v>
      </c>
      <c r="H58" s="88">
        <v>3000</v>
      </c>
      <c r="I58" s="88">
        <v>1000</v>
      </c>
      <c r="J58" s="88">
        <v>1000</v>
      </c>
    </row>
    <row r="59" spans="1:12" ht="14.4" customHeight="1" x14ac:dyDescent="0.3">
      <c r="A59" s="102">
        <v>3222</v>
      </c>
      <c r="B59" s="103"/>
      <c r="C59" s="129" t="s">
        <v>212</v>
      </c>
      <c r="D59" s="95" t="s">
        <v>152</v>
      </c>
      <c r="E59" s="92">
        <v>0</v>
      </c>
      <c r="F59" s="92"/>
      <c r="G59" s="88">
        <v>500</v>
      </c>
      <c r="H59" s="88">
        <v>500</v>
      </c>
      <c r="I59" s="88">
        <v>500</v>
      </c>
      <c r="J59" s="88">
        <v>500</v>
      </c>
    </row>
    <row r="60" spans="1:12" ht="14.4" customHeight="1" x14ac:dyDescent="0.3">
      <c r="A60" s="102">
        <v>3224</v>
      </c>
      <c r="B60" s="103"/>
      <c r="C60" s="129" t="s">
        <v>213</v>
      </c>
      <c r="D60" s="95" t="s">
        <v>153</v>
      </c>
      <c r="E60" s="92">
        <v>0</v>
      </c>
      <c r="F60" s="92"/>
      <c r="G60" s="88">
        <v>1000</v>
      </c>
      <c r="H60" s="88">
        <v>5000</v>
      </c>
      <c r="I60" s="88">
        <v>5000</v>
      </c>
      <c r="J60" s="88">
        <v>5000</v>
      </c>
    </row>
    <row r="61" spans="1:12" ht="14.4" customHeight="1" x14ac:dyDescent="0.3">
      <c r="A61" s="102">
        <v>3225</v>
      </c>
      <c r="B61" s="103"/>
      <c r="C61" s="129" t="s">
        <v>214</v>
      </c>
      <c r="D61" s="95" t="s">
        <v>129</v>
      </c>
      <c r="E61" s="92">
        <v>253.6</v>
      </c>
      <c r="F61" s="92"/>
      <c r="G61" s="88">
        <v>1327.23</v>
      </c>
      <c r="H61" s="88">
        <v>5000</v>
      </c>
      <c r="I61" s="88">
        <v>3000</v>
      </c>
      <c r="J61" s="88">
        <v>3000</v>
      </c>
    </row>
    <row r="62" spans="1:12" ht="14.4" customHeight="1" x14ac:dyDescent="0.3">
      <c r="A62" s="102">
        <v>3231</v>
      </c>
      <c r="B62" s="103"/>
      <c r="C62" s="129" t="s">
        <v>215</v>
      </c>
      <c r="D62" s="95" t="s">
        <v>131</v>
      </c>
      <c r="E62" s="92">
        <v>0</v>
      </c>
      <c r="F62" s="92"/>
      <c r="G62" s="88">
        <v>1822.88</v>
      </c>
      <c r="H62" s="88">
        <v>500</v>
      </c>
      <c r="I62" s="88">
        <v>500</v>
      </c>
      <c r="J62" s="88">
        <v>500</v>
      </c>
    </row>
    <row r="63" spans="1:12" ht="14.4" customHeight="1" x14ac:dyDescent="0.3">
      <c r="A63" s="102">
        <v>3233</v>
      </c>
      <c r="B63" s="103"/>
      <c r="C63" s="129" t="s">
        <v>216</v>
      </c>
      <c r="D63" s="95" t="s">
        <v>132</v>
      </c>
      <c r="E63" s="92">
        <v>0</v>
      </c>
      <c r="F63" s="92"/>
      <c r="G63" s="88">
        <v>1570.71</v>
      </c>
      <c r="H63" s="88">
        <v>100</v>
      </c>
      <c r="I63" s="88">
        <v>100</v>
      </c>
      <c r="J63" s="88">
        <v>100</v>
      </c>
    </row>
    <row r="64" spans="1:12" ht="14.4" customHeight="1" x14ac:dyDescent="0.3">
      <c r="A64" s="102">
        <v>3237</v>
      </c>
      <c r="B64" s="103"/>
      <c r="C64" s="129" t="s">
        <v>217</v>
      </c>
      <c r="D64" s="95" t="s">
        <v>136</v>
      </c>
      <c r="E64" s="92">
        <v>0</v>
      </c>
      <c r="F64" s="92"/>
      <c r="G64" s="88">
        <v>1327.23</v>
      </c>
      <c r="H64" s="88">
        <v>1000</v>
      </c>
      <c r="I64" s="88">
        <v>1000</v>
      </c>
      <c r="J64" s="88">
        <v>1000</v>
      </c>
    </row>
    <row r="65" spans="1:10" ht="14.4" customHeight="1" x14ac:dyDescent="0.3">
      <c r="A65" s="102">
        <v>3239</v>
      </c>
      <c r="B65" s="103"/>
      <c r="C65" s="129" t="s">
        <v>218</v>
      </c>
      <c r="D65" s="95" t="s">
        <v>138</v>
      </c>
      <c r="E65" s="92">
        <v>3225.84</v>
      </c>
      <c r="F65" s="92"/>
      <c r="G65" s="88">
        <v>6636.14</v>
      </c>
      <c r="H65" s="88">
        <v>10000</v>
      </c>
      <c r="I65" s="88">
        <v>5000</v>
      </c>
      <c r="J65" s="88">
        <v>5000</v>
      </c>
    </row>
    <row r="66" spans="1:10" ht="14.4" customHeight="1" x14ac:dyDescent="0.3">
      <c r="A66" s="102">
        <v>3241</v>
      </c>
      <c r="B66" s="103"/>
      <c r="C66" s="129" t="s">
        <v>219</v>
      </c>
      <c r="D66" s="95" t="s">
        <v>154</v>
      </c>
      <c r="E66" s="92">
        <v>196206.49</v>
      </c>
      <c r="F66" s="92"/>
      <c r="G66" s="88">
        <v>244501.68</v>
      </c>
      <c r="H66" s="88">
        <v>245000</v>
      </c>
      <c r="I66" s="88">
        <v>231800</v>
      </c>
      <c r="J66" s="88">
        <v>231800</v>
      </c>
    </row>
    <row r="67" spans="1:10" ht="14.4" customHeight="1" x14ac:dyDescent="0.3">
      <c r="A67" s="102">
        <v>3292</v>
      </c>
      <c r="B67" s="103"/>
      <c r="C67" s="129" t="s">
        <v>220</v>
      </c>
      <c r="D67" s="95" t="s">
        <v>139</v>
      </c>
      <c r="E67" s="92">
        <v>0</v>
      </c>
      <c r="F67" s="92"/>
      <c r="G67" s="88">
        <v>500</v>
      </c>
      <c r="H67" s="88">
        <v>500</v>
      </c>
      <c r="I67" s="88">
        <v>500</v>
      </c>
      <c r="J67" s="88">
        <v>500</v>
      </c>
    </row>
    <row r="68" spans="1:10" ht="14.4" customHeight="1" x14ac:dyDescent="0.3">
      <c r="A68" s="102">
        <v>3299</v>
      </c>
      <c r="B68" s="103"/>
      <c r="C68" s="129" t="s">
        <v>221</v>
      </c>
      <c r="D68" s="95" t="s">
        <v>155</v>
      </c>
      <c r="E68" s="92">
        <v>2784.18</v>
      </c>
      <c r="F68" s="92"/>
      <c r="G68" s="88">
        <v>2478</v>
      </c>
      <c r="H68" s="88">
        <v>7000</v>
      </c>
      <c r="I68" s="88">
        <v>3000</v>
      </c>
      <c r="J68" s="88">
        <v>3000</v>
      </c>
    </row>
    <row r="69" spans="1:10" ht="14.4" customHeight="1" x14ac:dyDescent="0.3">
      <c r="A69" s="102"/>
      <c r="B69" s="103"/>
      <c r="C69" s="100"/>
      <c r="D69" s="95"/>
      <c r="E69" s="92"/>
      <c r="F69" s="92"/>
      <c r="G69" s="88"/>
      <c r="H69" s="88"/>
      <c r="I69" s="88"/>
      <c r="J69" s="88"/>
    </row>
    <row r="70" spans="1:10" ht="14.4" customHeight="1" x14ac:dyDescent="0.3">
      <c r="A70" s="52">
        <v>4</v>
      </c>
      <c r="B70" s="53"/>
      <c r="C70" s="54"/>
      <c r="D70" s="55" t="s">
        <v>79</v>
      </c>
      <c r="E70" s="60">
        <f t="shared" ref="E70:G70" si="5">SUM(E71)</f>
        <v>2006.7</v>
      </c>
      <c r="F70" s="60">
        <f>SUM(F71)</f>
        <v>28791.7</v>
      </c>
      <c r="G70" s="47">
        <f t="shared" si="5"/>
        <v>28791.699999999997</v>
      </c>
      <c r="H70" s="47">
        <f>SUM(H71+H76)</f>
        <v>31100</v>
      </c>
      <c r="I70" s="47">
        <f>SUM(I71+I76)</f>
        <v>21000</v>
      </c>
      <c r="J70" s="61">
        <f>SUM(J71+J76)</f>
        <v>21000</v>
      </c>
    </row>
    <row r="71" spans="1:10" ht="14.4" customHeight="1" x14ac:dyDescent="0.3">
      <c r="A71" s="104">
        <v>42</v>
      </c>
      <c r="B71" s="103"/>
      <c r="C71" s="100"/>
      <c r="D71" s="100" t="s">
        <v>79</v>
      </c>
      <c r="E71" s="90">
        <f>SUM(E72:E74)</f>
        <v>2006.7</v>
      </c>
      <c r="F71" s="90">
        <v>28791.7</v>
      </c>
      <c r="G71" s="89">
        <f>SUM(G72:G74)</f>
        <v>28791.699999999997</v>
      </c>
      <c r="H71" s="89">
        <f>SUM(H72:H74)</f>
        <v>26000</v>
      </c>
      <c r="I71" s="89">
        <f>SUM(I72:I74)</f>
        <v>21000</v>
      </c>
      <c r="J71" s="101">
        <f>SUM(J72:J74)</f>
        <v>21000</v>
      </c>
    </row>
    <row r="72" spans="1:10" ht="14.4" customHeight="1" x14ac:dyDescent="0.3">
      <c r="A72" s="102">
        <v>4221</v>
      </c>
      <c r="B72" s="103"/>
      <c r="C72" s="129" t="s">
        <v>222</v>
      </c>
      <c r="D72" s="95" t="s">
        <v>156</v>
      </c>
      <c r="E72" s="92">
        <v>2006.7</v>
      </c>
      <c r="F72" s="92"/>
      <c r="G72" s="88">
        <v>12645.3</v>
      </c>
      <c r="H72" s="88">
        <v>15000</v>
      </c>
      <c r="I72" s="88">
        <v>10000</v>
      </c>
      <c r="J72" s="96">
        <v>10000</v>
      </c>
    </row>
    <row r="73" spans="1:10" ht="14.4" customHeight="1" x14ac:dyDescent="0.3">
      <c r="A73" s="102">
        <v>4225</v>
      </c>
      <c r="B73" s="103"/>
      <c r="C73" s="129" t="s">
        <v>223</v>
      </c>
      <c r="D73" s="95" t="s">
        <v>335</v>
      </c>
      <c r="E73" s="92">
        <v>0</v>
      </c>
      <c r="F73" s="92"/>
      <c r="G73" s="88">
        <v>10645.3</v>
      </c>
      <c r="H73" s="88">
        <v>10000</v>
      </c>
      <c r="I73" s="88">
        <v>10000</v>
      </c>
      <c r="J73" s="96">
        <v>10000</v>
      </c>
    </row>
    <row r="74" spans="1:10" ht="14.4" customHeight="1" x14ac:dyDescent="0.3">
      <c r="A74" s="102">
        <v>4227</v>
      </c>
      <c r="B74" s="103"/>
      <c r="C74" s="129" t="s">
        <v>224</v>
      </c>
      <c r="D74" s="95" t="s">
        <v>157</v>
      </c>
      <c r="E74" s="92">
        <v>0</v>
      </c>
      <c r="F74" s="92"/>
      <c r="G74" s="88">
        <v>5501.1</v>
      </c>
      <c r="H74" s="88">
        <v>1000</v>
      </c>
      <c r="I74" s="88">
        <v>1000</v>
      </c>
      <c r="J74" s="96">
        <v>1000</v>
      </c>
    </row>
    <row r="75" spans="1:10" ht="14.4" customHeight="1" x14ac:dyDescent="0.3">
      <c r="A75" s="102"/>
      <c r="B75" s="165"/>
      <c r="C75" s="129"/>
      <c r="D75" s="95"/>
      <c r="E75" s="92"/>
      <c r="F75" s="92"/>
      <c r="G75" s="88"/>
      <c r="H75" s="88"/>
      <c r="I75" s="88"/>
      <c r="J75" s="96"/>
    </row>
    <row r="76" spans="1:10" ht="14.4" customHeight="1" x14ac:dyDescent="0.3">
      <c r="A76" s="104">
        <v>45</v>
      </c>
      <c r="B76" s="165"/>
      <c r="C76" s="129"/>
      <c r="D76" s="95"/>
      <c r="E76" s="90">
        <f>SUM(E77)</f>
        <v>0</v>
      </c>
      <c r="F76" s="90"/>
      <c r="G76" s="89">
        <f>SUM(G77)</f>
        <v>0</v>
      </c>
      <c r="H76" s="89">
        <f>SUM(H77)</f>
        <v>5100</v>
      </c>
      <c r="I76" s="89">
        <f>SUM(I77)</f>
        <v>0</v>
      </c>
      <c r="J76" s="101">
        <f>SUM(J77)</f>
        <v>0</v>
      </c>
    </row>
    <row r="77" spans="1:10" ht="14.4" customHeight="1" x14ac:dyDescent="0.3">
      <c r="A77" s="102">
        <v>4521</v>
      </c>
      <c r="B77" s="165"/>
      <c r="C77" s="129" t="s">
        <v>375</v>
      </c>
      <c r="D77" s="95" t="s">
        <v>376</v>
      </c>
      <c r="E77" s="92">
        <v>0</v>
      </c>
      <c r="F77" s="92"/>
      <c r="G77" s="88">
        <v>0</v>
      </c>
      <c r="H77" s="88">
        <v>5100</v>
      </c>
      <c r="I77" s="88">
        <v>0</v>
      </c>
      <c r="J77" s="96">
        <v>0</v>
      </c>
    </row>
    <row r="78" spans="1:10" ht="14.4" customHeight="1" x14ac:dyDescent="0.3">
      <c r="A78" s="104"/>
      <c r="B78" s="103"/>
      <c r="C78" s="100"/>
      <c r="D78" s="100"/>
      <c r="E78" s="92"/>
      <c r="F78" s="92"/>
      <c r="G78" s="89"/>
      <c r="H78" s="89"/>
      <c r="I78" s="88"/>
      <c r="J78" s="96"/>
    </row>
    <row r="79" spans="1:10" ht="14.4" customHeight="1" x14ac:dyDescent="0.3">
      <c r="A79" s="177"/>
      <c r="B79" s="178">
        <v>92</v>
      </c>
      <c r="C79" s="179"/>
      <c r="D79" s="179" t="s">
        <v>117</v>
      </c>
      <c r="E79" s="180">
        <f>SUM(E80)</f>
        <v>-30286.22</v>
      </c>
      <c r="F79" s="180">
        <f>SUM(F80)</f>
        <v>30000</v>
      </c>
      <c r="G79" s="181">
        <v>-30286.22</v>
      </c>
      <c r="H79" s="181">
        <f>SUM(H80:H80)</f>
        <v>-40200</v>
      </c>
      <c r="I79" s="181">
        <f>SUM(I80)</f>
        <v>-40200</v>
      </c>
      <c r="J79" s="182">
        <f>SUM(J80)</f>
        <v>-40200</v>
      </c>
    </row>
    <row r="80" spans="1:10" ht="14.4" customHeight="1" x14ac:dyDescent="0.3">
      <c r="A80" s="183">
        <v>92</v>
      </c>
      <c r="B80" s="196"/>
      <c r="C80" s="179"/>
      <c r="D80" s="188" t="s">
        <v>117</v>
      </c>
      <c r="E80" s="185">
        <v>-30286.22</v>
      </c>
      <c r="F80" s="185">
        <v>30000</v>
      </c>
      <c r="G80" s="186">
        <v>-30286.22</v>
      </c>
      <c r="H80" s="186">
        <v>-40200</v>
      </c>
      <c r="I80" s="186">
        <v>-40200</v>
      </c>
      <c r="J80" s="187">
        <v>-40200</v>
      </c>
    </row>
    <row r="81" spans="1:10" ht="14.4" customHeight="1" x14ac:dyDescent="0.3">
      <c r="A81" s="65"/>
      <c r="B81" s="77"/>
      <c r="C81" s="75"/>
      <c r="D81" s="76"/>
      <c r="E81" s="48"/>
      <c r="F81" s="48"/>
      <c r="G81" s="42"/>
      <c r="H81" s="42"/>
      <c r="I81" s="42"/>
      <c r="J81" s="51"/>
    </row>
    <row r="82" spans="1:10" ht="14.4" customHeight="1" x14ac:dyDescent="0.3">
      <c r="A82" s="65"/>
      <c r="B82" s="74"/>
      <c r="C82" s="75"/>
      <c r="D82" s="76"/>
      <c r="E82" s="48"/>
      <c r="F82" s="48"/>
      <c r="G82" s="42"/>
      <c r="H82" s="42"/>
      <c r="I82" s="42"/>
      <c r="J82" s="51"/>
    </row>
    <row r="83" spans="1:10" ht="14.4" customHeight="1" x14ac:dyDescent="0.3">
      <c r="A83" s="293" t="s">
        <v>101</v>
      </c>
      <c r="B83" s="294"/>
      <c r="C83" s="295"/>
      <c r="D83" s="131" t="s">
        <v>80</v>
      </c>
      <c r="E83" s="135">
        <f t="shared" ref="E83:J83" si="6">SUM(E84)</f>
        <v>476.84000000000003</v>
      </c>
      <c r="F83" s="135">
        <f>SUM(F84)</f>
        <v>1327.23</v>
      </c>
      <c r="G83" s="132">
        <f t="shared" si="6"/>
        <v>2866.87</v>
      </c>
      <c r="H83" s="132">
        <f t="shared" si="6"/>
        <v>3000</v>
      </c>
      <c r="I83" s="132">
        <f t="shared" si="6"/>
        <v>2000</v>
      </c>
      <c r="J83" s="136">
        <f t="shared" si="6"/>
        <v>2000</v>
      </c>
    </row>
    <row r="84" spans="1:10" ht="14.4" customHeight="1" x14ac:dyDescent="0.3">
      <c r="A84" s="113">
        <v>3</v>
      </c>
      <c r="B84" s="103"/>
      <c r="C84" s="100"/>
      <c r="D84" s="100" t="s">
        <v>10</v>
      </c>
      <c r="E84" s="90">
        <f t="shared" ref="E84:J84" si="7">SUM(E85+E88)</f>
        <v>476.84000000000003</v>
      </c>
      <c r="F84" s="90">
        <f t="shared" si="7"/>
        <v>1327.23</v>
      </c>
      <c r="G84" s="89">
        <f t="shared" si="7"/>
        <v>2866.87</v>
      </c>
      <c r="H84" s="89">
        <f t="shared" si="7"/>
        <v>3000</v>
      </c>
      <c r="I84" s="89">
        <f t="shared" si="7"/>
        <v>2000</v>
      </c>
      <c r="J84" s="101">
        <f t="shared" si="7"/>
        <v>2000</v>
      </c>
    </row>
    <row r="85" spans="1:10" ht="14.4" customHeight="1" x14ac:dyDescent="0.3">
      <c r="A85" s="104">
        <v>31</v>
      </c>
      <c r="B85" s="103"/>
      <c r="C85" s="100"/>
      <c r="D85" s="100" t="s">
        <v>11</v>
      </c>
      <c r="E85" s="90">
        <f>SUM(E86)</f>
        <v>298.62</v>
      </c>
      <c r="F85" s="90">
        <v>0</v>
      </c>
      <c r="G85" s="89">
        <f>SUM(G86)</f>
        <v>998.17</v>
      </c>
      <c r="H85" s="89">
        <f>SUM(H86)</f>
        <v>1000</v>
      </c>
      <c r="I85" s="89">
        <f>SUM(I86)</f>
        <v>500</v>
      </c>
      <c r="J85" s="101">
        <f>SUM(J86)</f>
        <v>500</v>
      </c>
    </row>
    <row r="86" spans="1:10" ht="14.4" customHeight="1" x14ac:dyDescent="0.3">
      <c r="A86" s="102">
        <v>3121</v>
      </c>
      <c r="B86" s="103"/>
      <c r="C86" s="129" t="s">
        <v>205</v>
      </c>
      <c r="D86" s="95" t="s">
        <v>123</v>
      </c>
      <c r="E86" s="92">
        <v>298.62</v>
      </c>
      <c r="F86" s="92">
        <v>0</v>
      </c>
      <c r="G86" s="88">
        <v>998.17</v>
      </c>
      <c r="H86" s="88">
        <v>1000</v>
      </c>
      <c r="I86" s="88">
        <v>500</v>
      </c>
      <c r="J86" s="96">
        <v>500</v>
      </c>
    </row>
    <row r="87" spans="1:10" ht="14.4" customHeight="1" x14ac:dyDescent="0.3">
      <c r="A87" s="102"/>
      <c r="B87" s="154"/>
      <c r="C87" s="129"/>
      <c r="D87" s="95"/>
      <c r="E87" s="92"/>
      <c r="F87" s="92"/>
      <c r="G87" s="88"/>
      <c r="H87" s="88"/>
      <c r="I87" s="88"/>
      <c r="J87" s="96"/>
    </row>
    <row r="88" spans="1:10" ht="14.4" customHeight="1" x14ac:dyDescent="0.3">
      <c r="A88" s="104">
        <v>32</v>
      </c>
      <c r="B88" s="103"/>
      <c r="C88" s="100"/>
      <c r="D88" s="100" t="s">
        <v>22</v>
      </c>
      <c r="E88" s="90">
        <f>SUM(E89:E91)</f>
        <v>178.22000000000003</v>
      </c>
      <c r="F88" s="90">
        <v>1327.23</v>
      </c>
      <c r="G88" s="89">
        <f>SUM(G89:G91)</f>
        <v>1868.7</v>
      </c>
      <c r="H88" s="89">
        <f>SUM(H89:H91)</f>
        <v>2000</v>
      </c>
      <c r="I88" s="89">
        <f>SUM(I89:I91)</f>
        <v>1500</v>
      </c>
      <c r="J88" s="101">
        <f>SUM(J89:J91)</f>
        <v>1500</v>
      </c>
    </row>
    <row r="89" spans="1:10" ht="14.4" customHeight="1" x14ac:dyDescent="0.3">
      <c r="A89" s="102">
        <v>3237</v>
      </c>
      <c r="B89" s="103"/>
      <c r="C89" s="129" t="s">
        <v>206</v>
      </c>
      <c r="D89" s="95" t="s">
        <v>136</v>
      </c>
      <c r="E89" s="92">
        <v>0</v>
      </c>
      <c r="F89" s="92"/>
      <c r="G89" s="88">
        <v>765.44</v>
      </c>
      <c r="H89" s="88">
        <v>500</v>
      </c>
      <c r="I89" s="88">
        <v>500</v>
      </c>
      <c r="J89" s="96">
        <v>500</v>
      </c>
    </row>
    <row r="90" spans="1:10" ht="14.4" customHeight="1" x14ac:dyDescent="0.3">
      <c r="A90" s="102">
        <v>3239</v>
      </c>
      <c r="B90" s="103"/>
      <c r="C90" s="129" t="s">
        <v>207</v>
      </c>
      <c r="D90" s="95" t="s">
        <v>138</v>
      </c>
      <c r="E90" s="92">
        <v>78.680000000000007</v>
      </c>
      <c r="F90" s="92"/>
      <c r="G90" s="88">
        <v>663.35</v>
      </c>
      <c r="H90" s="88">
        <v>1000</v>
      </c>
      <c r="I90" s="88">
        <v>500</v>
      </c>
      <c r="J90" s="96">
        <v>500</v>
      </c>
    </row>
    <row r="91" spans="1:10" ht="14.4" customHeight="1" x14ac:dyDescent="0.3">
      <c r="A91" s="102">
        <v>3241</v>
      </c>
      <c r="B91" s="103"/>
      <c r="C91" s="129" t="s">
        <v>208</v>
      </c>
      <c r="D91" s="95" t="s">
        <v>336</v>
      </c>
      <c r="E91" s="92">
        <v>99.54</v>
      </c>
      <c r="F91" s="92"/>
      <c r="G91" s="88">
        <v>439.91</v>
      </c>
      <c r="H91" s="88">
        <v>500</v>
      </c>
      <c r="I91" s="88">
        <v>500</v>
      </c>
      <c r="J91" s="96">
        <v>500</v>
      </c>
    </row>
    <row r="92" spans="1:10" ht="14.4" customHeight="1" x14ac:dyDescent="0.3">
      <c r="A92" s="102"/>
      <c r="B92" s="165"/>
      <c r="C92" s="129"/>
      <c r="D92" s="95"/>
      <c r="E92" s="92"/>
      <c r="F92" s="92"/>
      <c r="G92" s="88"/>
      <c r="H92" s="88"/>
      <c r="I92" s="88"/>
      <c r="J92" s="96"/>
    </row>
    <row r="93" spans="1:10" ht="14.4" customHeight="1" x14ac:dyDescent="0.3">
      <c r="A93" s="183"/>
      <c r="B93" s="178">
        <v>92</v>
      </c>
      <c r="C93" s="184"/>
      <c r="D93" s="179" t="s">
        <v>275</v>
      </c>
      <c r="E93" s="185">
        <v>-2016.87</v>
      </c>
      <c r="F93" s="185">
        <v>0</v>
      </c>
      <c r="G93" s="181">
        <f>SUM(G94:G95)</f>
        <v>-2016.8700000000001</v>
      </c>
      <c r="H93" s="181">
        <v>-2000</v>
      </c>
      <c r="I93" s="181">
        <v>-2000</v>
      </c>
      <c r="J93" s="182">
        <v>-2000</v>
      </c>
    </row>
    <row r="94" spans="1:10" ht="14.4" customHeight="1" x14ac:dyDescent="0.3">
      <c r="A94" s="183"/>
      <c r="B94" s="178">
        <v>31</v>
      </c>
      <c r="C94" s="179"/>
      <c r="D94" s="188"/>
      <c r="E94" s="185"/>
      <c r="F94" s="185"/>
      <c r="G94" s="186">
        <v>-398.17</v>
      </c>
      <c r="H94" s="186"/>
      <c r="I94" s="186"/>
      <c r="J94" s="187"/>
    </row>
    <row r="95" spans="1:10" ht="14.4" customHeight="1" x14ac:dyDescent="0.3">
      <c r="A95" s="189"/>
      <c r="B95" s="190">
        <v>32</v>
      </c>
      <c r="C95" s="191"/>
      <c r="D95" s="192"/>
      <c r="E95" s="193"/>
      <c r="F95" s="193"/>
      <c r="G95" s="186">
        <v>-1618.7</v>
      </c>
      <c r="H95" s="194"/>
      <c r="I95" s="194"/>
      <c r="J95" s="195"/>
    </row>
    <row r="96" spans="1:10" ht="14.4" customHeight="1" x14ac:dyDescent="0.3">
      <c r="A96" s="65"/>
      <c r="B96" s="53"/>
      <c r="C96" s="54"/>
      <c r="D96" s="55"/>
      <c r="E96" s="48"/>
      <c r="F96" s="48"/>
      <c r="G96" s="42"/>
      <c r="H96" s="42"/>
      <c r="I96" s="42"/>
      <c r="J96" s="51"/>
    </row>
    <row r="97" spans="1:10" ht="26.4" customHeight="1" x14ac:dyDescent="0.3">
      <c r="A97" s="293" t="s">
        <v>102</v>
      </c>
      <c r="B97" s="294"/>
      <c r="C97" s="295"/>
      <c r="D97" s="131" t="s">
        <v>258</v>
      </c>
      <c r="E97" s="135">
        <f>SUM(E98+E114)</f>
        <v>28374.760000000002</v>
      </c>
      <c r="F97" s="135">
        <f>SUM(F98+F114)</f>
        <v>34507.93</v>
      </c>
      <c r="G97" s="132">
        <f>SUM(G98+G114)</f>
        <v>25998.02</v>
      </c>
      <c r="H97" s="132">
        <f>SUM(H98+H114)</f>
        <v>15663.61</v>
      </c>
      <c r="I97" s="132">
        <f t="shared" ref="I97:J97" si="8">SUM(I98+I114)</f>
        <v>15663.61</v>
      </c>
      <c r="J97" s="136">
        <f t="shared" si="8"/>
        <v>15663.61</v>
      </c>
    </row>
    <row r="98" spans="1:10" s="66" customFormat="1" ht="14.4" customHeight="1" x14ac:dyDescent="0.3">
      <c r="A98" s="113">
        <v>3</v>
      </c>
      <c r="B98" s="103"/>
      <c r="C98" s="100"/>
      <c r="D98" s="100" t="s">
        <v>10</v>
      </c>
      <c r="E98" s="90">
        <f t="shared" ref="E98:J98" si="9">SUM(E99+E104+E112)</f>
        <v>27523.480000000003</v>
      </c>
      <c r="F98" s="90">
        <f t="shared" si="9"/>
        <v>33844.32</v>
      </c>
      <c r="G98" s="90">
        <f t="shared" si="9"/>
        <v>25334.41</v>
      </c>
      <c r="H98" s="90">
        <f t="shared" si="9"/>
        <v>6000</v>
      </c>
      <c r="I98" s="90">
        <f t="shared" si="9"/>
        <v>6000</v>
      </c>
      <c r="J98" s="90">
        <f t="shared" si="9"/>
        <v>6000</v>
      </c>
    </row>
    <row r="99" spans="1:10" ht="14.4" customHeight="1" x14ac:dyDescent="0.3">
      <c r="A99" s="104">
        <v>31</v>
      </c>
      <c r="B99" s="103"/>
      <c r="C99" s="100"/>
      <c r="D99" s="100" t="s">
        <v>11</v>
      </c>
      <c r="E99" s="90">
        <f>SUM(E100:E102)</f>
        <v>15468.81</v>
      </c>
      <c r="F99" s="90">
        <v>28269.96</v>
      </c>
      <c r="G99" s="89">
        <f>SUM(G100:G102)</f>
        <v>16292.71</v>
      </c>
      <c r="H99" s="89">
        <f>SUM(H100:H102)</f>
        <v>6000</v>
      </c>
      <c r="I99" s="89">
        <f>SUM(I100:I102)</f>
        <v>6000</v>
      </c>
      <c r="J99" s="89">
        <f>SUM(J100:J102)</f>
        <v>6000</v>
      </c>
    </row>
    <row r="100" spans="1:10" ht="14.4" customHeight="1" x14ac:dyDescent="0.3">
      <c r="A100" s="102">
        <v>3111</v>
      </c>
      <c r="B100" s="103"/>
      <c r="C100" s="129" t="s">
        <v>199</v>
      </c>
      <c r="D100" s="95" t="s">
        <v>160</v>
      </c>
      <c r="E100" s="92">
        <v>13365.36</v>
      </c>
      <c r="F100" s="92"/>
      <c r="G100" s="88">
        <v>13727.33</v>
      </c>
      <c r="H100" s="88">
        <v>5000</v>
      </c>
      <c r="I100" s="88">
        <v>5000</v>
      </c>
      <c r="J100" s="88">
        <v>5000</v>
      </c>
    </row>
    <row r="101" spans="1:10" ht="14.4" customHeight="1" x14ac:dyDescent="0.3">
      <c r="A101" s="102">
        <v>3132</v>
      </c>
      <c r="B101" s="103"/>
      <c r="C101" s="129" t="s">
        <v>200</v>
      </c>
      <c r="D101" s="95" t="s">
        <v>161</v>
      </c>
      <c r="E101" s="92">
        <v>1895.57</v>
      </c>
      <c r="F101" s="92"/>
      <c r="G101" s="88">
        <v>2265.38</v>
      </c>
      <c r="H101" s="88">
        <v>1000</v>
      </c>
      <c r="I101" s="88">
        <v>1000</v>
      </c>
      <c r="J101" s="88">
        <v>1000</v>
      </c>
    </row>
    <row r="102" spans="1:10" ht="14.4" customHeight="1" x14ac:dyDescent="0.3">
      <c r="A102" s="102">
        <v>3133</v>
      </c>
      <c r="B102" s="103"/>
      <c r="C102" s="129" t="s">
        <v>201</v>
      </c>
      <c r="D102" s="95" t="s">
        <v>162</v>
      </c>
      <c r="E102" s="92">
        <v>207.88</v>
      </c>
      <c r="F102" s="92"/>
      <c r="G102" s="88">
        <v>300</v>
      </c>
      <c r="H102" s="88">
        <v>0</v>
      </c>
      <c r="I102" s="88">
        <v>0</v>
      </c>
      <c r="J102" s="88">
        <v>0</v>
      </c>
    </row>
    <row r="103" spans="1:10" ht="14.4" customHeight="1" x14ac:dyDescent="0.3">
      <c r="A103" s="102"/>
      <c r="B103" s="103"/>
      <c r="C103" s="100"/>
      <c r="D103" s="95"/>
      <c r="E103" s="92"/>
      <c r="F103" s="92"/>
      <c r="G103" s="88"/>
      <c r="H103" s="88"/>
      <c r="I103" s="88"/>
      <c r="J103" s="88"/>
    </row>
    <row r="104" spans="1:10" ht="14.4" customHeight="1" x14ac:dyDescent="0.3">
      <c r="A104" s="104">
        <v>32</v>
      </c>
      <c r="B104" s="103"/>
      <c r="C104" s="100"/>
      <c r="D104" s="100" t="s">
        <v>22</v>
      </c>
      <c r="E104" s="90">
        <f>SUM(E105:E110)</f>
        <v>6606.09</v>
      </c>
      <c r="F104" s="90">
        <v>4048.05</v>
      </c>
      <c r="G104" s="89">
        <f>SUM(G105:G110)</f>
        <v>5537.08</v>
      </c>
      <c r="H104" s="89">
        <f>SUM(H106:H110)</f>
        <v>0</v>
      </c>
      <c r="I104" s="89">
        <f>SUM(I106:I110)</f>
        <v>0</v>
      </c>
      <c r="J104" s="89">
        <f>SUM(J106:J110)</f>
        <v>0</v>
      </c>
    </row>
    <row r="105" spans="1:10" ht="14.4" customHeight="1" x14ac:dyDescent="0.3">
      <c r="A105" s="104">
        <v>3221</v>
      </c>
      <c r="B105" s="165"/>
      <c r="C105" s="197" t="s">
        <v>293</v>
      </c>
      <c r="D105" s="95" t="s">
        <v>294</v>
      </c>
      <c r="E105" s="92">
        <v>591.66999999999996</v>
      </c>
      <c r="F105" s="92"/>
      <c r="G105" s="88">
        <v>815</v>
      </c>
      <c r="H105" s="89">
        <f>SUM(H106:H110)</f>
        <v>0</v>
      </c>
      <c r="I105" s="89">
        <f>SUM(I106:I110)</f>
        <v>0</v>
      </c>
      <c r="J105" s="89">
        <f>SUM(J106:J110)</f>
        <v>0</v>
      </c>
    </row>
    <row r="106" spans="1:10" ht="14.4" customHeight="1" x14ac:dyDescent="0.3">
      <c r="A106" s="102">
        <v>3225</v>
      </c>
      <c r="B106" s="103"/>
      <c r="C106" s="129" t="s">
        <v>202</v>
      </c>
      <c r="D106" s="95" t="s">
        <v>334</v>
      </c>
      <c r="E106" s="92">
        <v>81.41</v>
      </c>
      <c r="F106" s="92"/>
      <c r="G106" s="88">
        <v>729.98</v>
      </c>
      <c r="H106" s="88">
        <v>0</v>
      </c>
      <c r="I106" s="88">
        <v>0</v>
      </c>
      <c r="J106" s="88">
        <v>0</v>
      </c>
    </row>
    <row r="107" spans="1:10" ht="14.4" customHeight="1" x14ac:dyDescent="0.3">
      <c r="A107" s="102">
        <v>3235</v>
      </c>
      <c r="B107" s="165"/>
      <c r="C107" s="129" t="s">
        <v>350</v>
      </c>
      <c r="D107" s="95" t="s">
        <v>134</v>
      </c>
      <c r="E107" s="92">
        <v>720</v>
      </c>
      <c r="F107" s="92"/>
      <c r="G107" s="88">
        <v>0</v>
      </c>
      <c r="H107" s="88">
        <v>0</v>
      </c>
      <c r="I107" s="88">
        <v>0</v>
      </c>
      <c r="J107" s="88">
        <v>0</v>
      </c>
    </row>
    <row r="108" spans="1:10" ht="14.4" customHeight="1" x14ac:dyDescent="0.3">
      <c r="A108" s="102">
        <v>3293</v>
      </c>
      <c r="B108" s="165"/>
      <c r="C108" s="129" t="s">
        <v>295</v>
      </c>
      <c r="D108" s="95" t="s">
        <v>140</v>
      </c>
      <c r="E108" s="92">
        <v>244.21</v>
      </c>
      <c r="F108" s="92"/>
      <c r="G108" s="88">
        <v>200</v>
      </c>
      <c r="H108" s="88">
        <v>0</v>
      </c>
      <c r="I108" s="88">
        <v>0</v>
      </c>
      <c r="J108" s="88">
        <v>0</v>
      </c>
    </row>
    <row r="109" spans="1:10" ht="14.4" customHeight="1" x14ac:dyDescent="0.3">
      <c r="A109" s="102">
        <v>3295</v>
      </c>
      <c r="B109" s="165"/>
      <c r="C109" s="129" t="s">
        <v>377</v>
      </c>
      <c r="D109" s="95" t="s">
        <v>142</v>
      </c>
      <c r="E109" s="92">
        <v>0</v>
      </c>
      <c r="F109" s="92"/>
      <c r="G109" s="88">
        <v>450</v>
      </c>
      <c r="H109" s="88">
        <v>0</v>
      </c>
      <c r="I109" s="88">
        <v>0</v>
      </c>
      <c r="J109" s="88">
        <v>0</v>
      </c>
    </row>
    <row r="110" spans="1:10" ht="14.4" customHeight="1" x14ac:dyDescent="0.3">
      <c r="A110" s="102">
        <v>3296</v>
      </c>
      <c r="B110" s="103"/>
      <c r="C110" s="129" t="s">
        <v>203</v>
      </c>
      <c r="D110" s="95" t="s">
        <v>163</v>
      </c>
      <c r="E110" s="92">
        <v>4968.8</v>
      </c>
      <c r="F110" s="92"/>
      <c r="G110" s="88">
        <v>3342.1</v>
      </c>
      <c r="H110" s="88">
        <v>0</v>
      </c>
      <c r="I110" s="88">
        <v>0</v>
      </c>
      <c r="J110" s="88">
        <v>0</v>
      </c>
    </row>
    <row r="111" spans="1:10" ht="14.4" customHeight="1" x14ac:dyDescent="0.3">
      <c r="A111" s="65"/>
      <c r="B111" s="107"/>
      <c r="C111" s="108"/>
      <c r="D111" s="76"/>
      <c r="E111" s="48"/>
      <c r="F111" s="48"/>
      <c r="G111" s="42"/>
      <c r="H111" s="42"/>
      <c r="I111" s="42"/>
      <c r="J111" s="42"/>
    </row>
    <row r="112" spans="1:10" ht="14.4" customHeight="1" x14ac:dyDescent="0.3">
      <c r="A112" s="104">
        <v>34</v>
      </c>
      <c r="B112" s="103"/>
      <c r="C112" s="100"/>
      <c r="D112" s="100" t="s">
        <v>73</v>
      </c>
      <c r="E112" s="90">
        <f>SUM(E113)</f>
        <v>5448.58</v>
      </c>
      <c r="F112" s="90">
        <v>1526.31</v>
      </c>
      <c r="G112" s="89">
        <f>SUM(G113)</f>
        <v>3504.62</v>
      </c>
      <c r="H112" s="89">
        <f>SUM(H113)</f>
        <v>0</v>
      </c>
      <c r="I112" s="89">
        <f>SUM(I113)</f>
        <v>0</v>
      </c>
      <c r="J112" s="89">
        <f>SUM(J113)</f>
        <v>0</v>
      </c>
    </row>
    <row r="113" spans="1:10" ht="14.4" customHeight="1" x14ac:dyDescent="0.3">
      <c r="A113" s="102">
        <v>3433</v>
      </c>
      <c r="B113" s="103"/>
      <c r="C113" s="129" t="s">
        <v>253</v>
      </c>
      <c r="D113" s="95" t="s">
        <v>146</v>
      </c>
      <c r="E113" s="92">
        <v>5448.58</v>
      </c>
      <c r="F113" s="92"/>
      <c r="G113" s="88">
        <v>3504.62</v>
      </c>
      <c r="H113" s="88">
        <v>0</v>
      </c>
      <c r="I113" s="88">
        <v>0</v>
      </c>
      <c r="J113" s="88">
        <v>0</v>
      </c>
    </row>
    <row r="114" spans="1:10" ht="27.6" customHeight="1" x14ac:dyDescent="0.3">
      <c r="A114" s="113">
        <v>4</v>
      </c>
      <c r="B114" s="103"/>
      <c r="C114" s="100"/>
      <c r="D114" s="100" t="s">
        <v>30</v>
      </c>
      <c r="E114" s="90">
        <f t="shared" ref="E114:G114" si="10">SUM(E115)</f>
        <v>851.28000000000009</v>
      </c>
      <c r="F114" s="90">
        <f>SUM(F115)</f>
        <v>663.61</v>
      </c>
      <c r="G114" s="89">
        <f t="shared" si="10"/>
        <v>663.61</v>
      </c>
      <c r="H114" s="89">
        <f>SUM(H115)</f>
        <v>9663.61</v>
      </c>
      <c r="I114" s="89">
        <f>SUM(I115)</f>
        <v>9663.61</v>
      </c>
      <c r="J114" s="89">
        <f>SUM(J115)</f>
        <v>9663.61</v>
      </c>
    </row>
    <row r="115" spans="1:10" ht="27" customHeight="1" x14ac:dyDescent="0.3">
      <c r="A115" s="104">
        <v>42</v>
      </c>
      <c r="B115" s="103"/>
      <c r="C115" s="100"/>
      <c r="D115" s="95" t="s">
        <v>30</v>
      </c>
      <c r="E115" s="90">
        <f>SUM(E117:E118)</f>
        <v>851.28000000000009</v>
      </c>
      <c r="F115" s="90">
        <v>663.61</v>
      </c>
      <c r="G115" s="88">
        <f>SUM(G118)</f>
        <v>663.61</v>
      </c>
      <c r="H115" s="89">
        <f>SUM(H116:H118)</f>
        <v>9663.61</v>
      </c>
      <c r="I115" s="89">
        <f>SUM(I116:I118)</f>
        <v>9663.61</v>
      </c>
      <c r="J115" s="89">
        <f>SUM(J116:J118)</f>
        <v>9663.61</v>
      </c>
    </row>
    <row r="116" spans="1:10" ht="16.8" customHeight="1" x14ac:dyDescent="0.3">
      <c r="A116" s="102">
        <v>4221</v>
      </c>
      <c r="B116" s="165"/>
      <c r="C116" s="129" t="s">
        <v>379</v>
      </c>
      <c r="D116" s="95" t="s">
        <v>156</v>
      </c>
      <c r="E116" s="90"/>
      <c r="F116" s="90"/>
      <c r="G116" s="88"/>
      <c r="H116" s="88">
        <v>9000</v>
      </c>
      <c r="I116" s="88">
        <v>9000</v>
      </c>
      <c r="J116" s="88">
        <v>9000</v>
      </c>
    </row>
    <row r="117" spans="1:10" ht="12.6" customHeight="1" x14ac:dyDescent="0.3">
      <c r="A117" s="102">
        <v>4227</v>
      </c>
      <c r="B117" s="165"/>
      <c r="C117" s="166"/>
      <c r="D117" s="95" t="s">
        <v>337</v>
      </c>
      <c r="E117" s="92">
        <v>131.33000000000001</v>
      </c>
      <c r="F117" s="92"/>
      <c r="G117" s="88"/>
      <c r="H117" s="88">
        <v>0</v>
      </c>
      <c r="I117" s="88">
        <v>0</v>
      </c>
      <c r="J117" s="88">
        <v>0</v>
      </c>
    </row>
    <row r="118" spans="1:10" ht="14.4" customHeight="1" x14ac:dyDescent="0.3">
      <c r="A118" s="102">
        <v>4241</v>
      </c>
      <c r="B118" s="103"/>
      <c r="C118" s="129" t="s">
        <v>204</v>
      </c>
      <c r="D118" s="95" t="s">
        <v>147</v>
      </c>
      <c r="E118" s="92">
        <v>719.95</v>
      </c>
      <c r="F118" s="92"/>
      <c r="G118" s="88">
        <v>663.61</v>
      </c>
      <c r="H118" s="88">
        <v>663.61</v>
      </c>
      <c r="I118" s="88">
        <v>663.61</v>
      </c>
      <c r="J118" s="88">
        <v>663.61</v>
      </c>
    </row>
    <row r="119" spans="1:10" ht="14.4" customHeight="1" x14ac:dyDescent="0.3">
      <c r="A119" s="102"/>
      <c r="B119" s="154"/>
      <c r="C119" s="129"/>
      <c r="D119" s="95"/>
      <c r="E119" s="92"/>
      <c r="F119" s="92"/>
      <c r="G119" s="88"/>
      <c r="H119" s="88"/>
      <c r="I119" s="88"/>
      <c r="J119" s="88"/>
    </row>
    <row r="120" spans="1:10" ht="22.2" customHeight="1" x14ac:dyDescent="0.3">
      <c r="A120" s="183"/>
      <c r="B120" s="178">
        <v>92</v>
      </c>
      <c r="C120" s="179"/>
      <c r="D120" s="179" t="s">
        <v>338</v>
      </c>
      <c r="E120" s="185">
        <v>-10998.02</v>
      </c>
      <c r="F120" s="185">
        <v>0</v>
      </c>
      <c r="G120" s="181">
        <f>SUM(G121:G124)</f>
        <v>-10998.02</v>
      </c>
      <c r="H120" s="181">
        <v>-9000</v>
      </c>
      <c r="I120" s="181">
        <v>-9000</v>
      </c>
      <c r="J120" s="181">
        <v>-9000</v>
      </c>
    </row>
    <row r="121" spans="1:10" ht="14.4" customHeight="1" x14ac:dyDescent="0.3">
      <c r="A121" s="102">
        <v>31</v>
      </c>
      <c r="B121" s="154"/>
      <c r="C121" s="155"/>
      <c r="D121" s="95" t="s">
        <v>11</v>
      </c>
      <c r="E121" s="92"/>
      <c r="F121" s="92"/>
      <c r="G121" s="88">
        <v>-4272.71</v>
      </c>
      <c r="H121" s="88"/>
      <c r="I121" s="88"/>
      <c r="J121" s="96"/>
    </row>
    <row r="122" spans="1:10" ht="14.4" customHeight="1" x14ac:dyDescent="0.3">
      <c r="A122" s="102">
        <v>32</v>
      </c>
      <c r="B122" s="154"/>
      <c r="C122" s="155"/>
      <c r="D122" s="95" t="s">
        <v>22</v>
      </c>
      <c r="E122" s="92"/>
      <c r="F122" s="92"/>
      <c r="G122" s="88">
        <v>-3537.08</v>
      </c>
      <c r="H122" s="88"/>
      <c r="I122" s="88"/>
      <c r="J122" s="96"/>
    </row>
    <row r="123" spans="1:10" ht="14.4" customHeight="1" x14ac:dyDescent="0.3">
      <c r="A123" s="102">
        <v>34</v>
      </c>
      <c r="B123" s="154"/>
      <c r="C123" s="155"/>
      <c r="D123" s="95" t="s">
        <v>73</v>
      </c>
      <c r="E123" s="92"/>
      <c r="F123" s="92"/>
      <c r="G123" s="88">
        <v>-2524.62</v>
      </c>
      <c r="H123" s="88"/>
      <c r="I123" s="88"/>
      <c r="J123" s="96"/>
    </row>
    <row r="124" spans="1:10" ht="14.4" customHeight="1" x14ac:dyDescent="0.3">
      <c r="A124" s="102">
        <v>42</v>
      </c>
      <c r="B124" s="154"/>
      <c r="C124" s="155"/>
      <c r="D124" s="95" t="s">
        <v>274</v>
      </c>
      <c r="E124" s="92"/>
      <c r="F124" s="92"/>
      <c r="G124" s="88">
        <f>G125-663.61</f>
        <v>-663.61</v>
      </c>
      <c r="H124" s="88"/>
      <c r="I124" s="88"/>
      <c r="J124" s="96"/>
    </row>
    <row r="125" spans="1:10" ht="15.6" customHeight="1" x14ac:dyDescent="0.3">
      <c r="A125" s="102"/>
      <c r="B125" s="154"/>
      <c r="C125" s="155"/>
      <c r="D125" s="155"/>
      <c r="E125" s="92"/>
      <c r="F125" s="92"/>
      <c r="G125" s="89"/>
      <c r="H125" s="88"/>
      <c r="I125" s="88"/>
      <c r="J125" s="96"/>
    </row>
    <row r="126" spans="1:10" ht="14.25" customHeight="1" x14ac:dyDescent="0.3">
      <c r="A126" s="293" t="s">
        <v>102</v>
      </c>
      <c r="B126" s="294"/>
      <c r="C126" s="295"/>
      <c r="D126" s="131" t="s">
        <v>97</v>
      </c>
      <c r="E126" s="135">
        <f t="shared" ref="E126:J126" si="11">SUM(E127)</f>
        <v>1590495.4100000001</v>
      </c>
      <c r="F126" s="135">
        <f>SUM(F127)</f>
        <v>1667109.3</v>
      </c>
      <c r="G126" s="132">
        <f t="shared" si="11"/>
        <v>2056455.5399999998</v>
      </c>
      <c r="H126" s="132">
        <f t="shared" si="11"/>
        <v>2100000</v>
      </c>
      <c r="I126" s="132">
        <f t="shared" si="11"/>
        <v>2100000</v>
      </c>
      <c r="J126" s="132">
        <f t="shared" si="11"/>
        <v>2100000</v>
      </c>
    </row>
    <row r="127" spans="1:10" ht="14.25" customHeight="1" x14ac:dyDescent="0.3">
      <c r="A127" s="113">
        <v>3</v>
      </c>
      <c r="B127" s="103"/>
      <c r="C127" s="100"/>
      <c r="D127" s="100" t="s">
        <v>10</v>
      </c>
      <c r="E127" s="90">
        <f t="shared" ref="E127:J127" si="12">SUM(E128+E134)</f>
        <v>1590495.4100000001</v>
      </c>
      <c r="F127" s="90">
        <f t="shared" si="12"/>
        <v>1667109.3</v>
      </c>
      <c r="G127" s="89">
        <f t="shared" si="12"/>
        <v>2056455.5399999998</v>
      </c>
      <c r="H127" s="89">
        <f t="shared" si="12"/>
        <v>2100000</v>
      </c>
      <c r="I127" s="89">
        <f t="shared" si="12"/>
        <v>2100000</v>
      </c>
      <c r="J127" s="89">
        <f t="shared" si="12"/>
        <v>2100000</v>
      </c>
    </row>
    <row r="128" spans="1:10" ht="14.25" customHeight="1" x14ac:dyDescent="0.3">
      <c r="A128" s="104">
        <v>31</v>
      </c>
      <c r="B128" s="103"/>
      <c r="C128" s="100"/>
      <c r="D128" s="100" t="s">
        <v>11</v>
      </c>
      <c r="E128" s="90">
        <f>SUM(E129:E132)</f>
        <v>1588815.4100000001</v>
      </c>
      <c r="F128" s="90">
        <v>1665158.27</v>
      </c>
      <c r="G128" s="89">
        <f>SUM(G129:G132)</f>
        <v>2054439.5399999998</v>
      </c>
      <c r="H128" s="89">
        <f>SUM(H129:H132)</f>
        <v>2097984</v>
      </c>
      <c r="I128" s="89">
        <f>SUM(I129:I132)</f>
        <v>2097984</v>
      </c>
      <c r="J128" s="89">
        <f>SUM(J129:J132)</f>
        <v>2097984</v>
      </c>
    </row>
    <row r="129" spans="1:10" ht="14.25" customHeight="1" x14ac:dyDescent="0.3">
      <c r="A129" s="102">
        <v>3111</v>
      </c>
      <c r="B129" s="103"/>
      <c r="C129" s="129" t="s">
        <v>194</v>
      </c>
      <c r="D129" s="95" t="s">
        <v>160</v>
      </c>
      <c r="E129" s="92">
        <v>1265936.24</v>
      </c>
      <c r="F129" s="92"/>
      <c r="G129" s="88">
        <v>1673500.39</v>
      </c>
      <c r="H129" s="88">
        <v>1702984</v>
      </c>
      <c r="I129" s="88">
        <v>1702984</v>
      </c>
      <c r="J129" s="88">
        <v>1702984</v>
      </c>
    </row>
    <row r="130" spans="1:10" ht="14.25" customHeight="1" x14ac:dyDescent="0.3">
      <c r="A130" s="102">
        <v>3113</v>
      </c>
      <c r="B130" s="103"/>
      <c r="C130" s="129" t="s">
        <v>195</v>
      </c>
      <c r="D130" s="95" t="s">
        <v>151</v>
      </c>
      <c r="E130" s="92">
        <v>46463.33</v>
      </c>
      <c r="F130" s="92"/>
      <c r="G130" s="88">
        <v>40997.379999999997</v>
      </c>
      <c r="H130" s="88">
        <v>50000</v>
      </c>
      <c r="I130" s="88">
        <v>50000</v>
      </c>
      <c r="J130" s="88">
        <v>50000</v>
      </c>
    </row>
    <row r="131" spans="1:10" ht="16.2" customHeight="1" x14ac:dyDescent="0.3">
      <c r="A131" s="102">
        <v>3121</v>
      </c>
      <c r="B131" s="109"/>
      <c r="C131" s="129" t="s">
        <v>196</v>
      </c>
      <c r="D131" s="95" t="s">
        <v>123</v>
      </c>
      <c r="E131" s="92">
        <v>61407.09</v>
      </c>
      <c r="F131" s="92"/>
      <c r="G131" s="88">
        <v>64421.29</v>
      </c>
      <c r="H131" s="88">
        <v>65000</v>
      </c>
      <c r="I131" s="88">
        <v>65000</v>
      </c>
      <c r="J131" s="88">
        <v>65000</v>
      </c>
    </row>
    <row r="132" spans="1:10" ht="16.2" customHeight="1" x14ac:dyDescent="0.3">
      <c r="A132" s="102">
        <v>3132</v>
      </c>
      <c r="B132" s="109"/>
      <c r="C132" s="129" t="s">
        <v>197</v>
      </c>
      <c r="D132" s="95" t="s">
        <v>164</v>
      </c>
      <c r="E132" s="92">
        <v>215008.75</v>
      </c>
      <c r="F132" s="92"/>
      <c r="G132" s="88">
        <v>275520.48</v>
      </c>
      <c r="H132" s="88">
        <v>280000</v>
      </c>
      <c r="I132" s="88">
        <v>280000</v>
      </c>
      <c r="J132" s="88">
        <v>280000</v>
      </c>
    </row>
    <row r="133" spans="1:10" ht="14.25" customHeight="1" x14ac:dyDescent="0.3">
      <c r="A133" s="104"/>
      <c r="B133" s="103"/>
      <c r="C133" s="100"/>
      <c r="D133" s="100"/>
      <c r="E133" s="90"/>
      <c r="F133" s="90"/>
      <c r="G133" s="89"/>
      <c r="H133" s="89"/>
      <c r="I133" s="89"/>
      <c r="J133" s="89"/>
    </row>
    <row r="134" spans="1:10" ht="14.25" customHeight="1" x14ac:dyDescent="0.3">
      <c r="A134" s="104">
        <v>32</v>
      </c>
      <c r="B134" s="103"/>
      <c r="C134" s="100"/>
      <c r="D134" s="100" t="s">
        <v>22</v>
      </c>
      <c r="E134" s="90">
        <f>SUM(E135)</f>
        <v>1680</v>
      </c>
      <c r="F134" s="90">
        <v>1951.03</v>
      </c>
      <c r="G134" s="89">
        <f>SUM(G135)</f>
        <v>2016</v>
      </c>
      <c r="H134" s="89">
        <f>SUM(H135)</f>
        <v>2016</v>
      </c>
      <c r="I134" s="89">
        <f>SUM(I135)</f>
        <v>2016</v>
      </c>
      <c r="J134" s="89">
        <f>SUM(J135)</f>
        <v>2016</v>
      </c>
    </row>
    <row r="135" spans="1:10" ht="14.25" customHeight="1" x14ac:dyDescent="0.3">
      <c r="A135" s="102">
        <v>3295</v>
      </c>
      <c r="B135" s="103"/>
      <c r="C135" s="129" t="s">
        <v>198</v>
      </c>
      <c r="D135" s="95" t="s">
        <v>142</v>
      </c>
      <c r="E135" s="92">
        <v>1680</v>
      </c>
      <c r="F135" s="92"/>
      <c r="G135" s="88">
        <v>2016</v>
      </c>
      <c r="H135" s="88">
        <v>2016</v>
      </c>
      <c r="I135" s="88">
        <v>2016</v>
      </c>
      <c r="J135" s="88">
        <v>2016</v>
      </c>
    </row>
    <row r="136" spans="1:10" ht="14.25" customHeight="1" x14ac:dyDescent="0.3">
      <c r="A136" s="102"/>
      <c r="B136" s="165"/>
      <c r="C136" s="129"/>
      <c r="D136" s="95"/>
      <c r="E136" s="92"/>
      <c r="F136" s="92"/>
      <c r="G136" s="88"/>
      <c r="H136" s="88"/>
      <c r="I136" s="88"/>
      <c r="J136" s="96"/>
    </row>
    <row r="137" spans="1:10" ht="14.25" customHeight="1" x14ac:dyDescent="0.3">
      <c r="A137" s="102"/>
      <c r="B137" s="165"/>
      <c r="C137" s="129"/>
      <c r="D137" s="95"/>
      <c r="E137" s="92"/>
      <c r="F137" s="92"/>
      <c r="G137" s="88"/>
      <c r="H137" s="88"/>
      <c r="I137" s="88"/>
      <c r="J137" s="96"/>
    </row>
    <row r="138" spans="1:10" ht="14.25" customHeight="1" x14ac:dyDescent="0.3">
      <c r="A138" s="290" t="s">
        <v>76</v>
      </c>
      <c r="B138" s="291"/>
      <c r="C138" s="292"/>
      <c r="D138" s="167" t="s">
        <v>95</v>
      </c>
      <c r="E138" s="119">
        <f t="shared" ref="E138:J138" si="13">SUM(E139)</f>
        <v>11315.84</v>
      </c>
      <c r="F138" s="119">
        <f t="shared" si="13"/>
        <v>3981.68</v>
      </c>
      <c r="G138" s="120">
        <f t="shared" si="13"/>
        <v>36778.979999999996</v>
      </c>
      <c r="H138" s="120">
        <f t="shared" si="13"/>
        <v>25094.93</v>
      </c>
      <c r="I138" s="120">
        <f t="shared" si="13"/>
        <v>25094.93</v>
      </c>
      <c r="J138" s="120">
        <f t="shared" si="13"/>
        <v>25094.93</v>
      </c>
    </row>
    <row r="139" spans="1:10" ht="14.25" customHeight="1" x14ac:dyDescent="0.3">
      <c r="A139" s="293" t="s">
        <v>104</v>
      </c>
      <c r="B139" s="294"/>
      <c r="C139" s="295"/>
      <c r="D139" s="163" t="s">
        <v>95</v>
      </c>
      <c r="E139" s="135">
        <f>SUM(E140+E151)</f>
        <v>11315.84</v>
      </c>
      <c r="F139" s="135">
        <f>SUM(F140+F151)</f>
        <v>3981.68</v>
      </c>
      <c r="G139" s="132">
        <f>SUM(G140+G151)</f>
        <v>36778.979999999996</v>
      </c>
      <c r="H139" s="132">
        <f>SUM(H140+H152)</f>
        <v>25094.93</v>
      </c>
      <c r="I139" s="132">
        <f>SUM(I140+I152)</f>
        <v>25094.93</v>
      </c>
      <c r="J139" s="132">
        <f>SUM(J140+J152)</f>
        <v>25094.93</v>
      </c>
    </row>
    <row r="140" spans="1:10" ht="14.25" customHeight="1" x14ac:dyDescent="0.3">
      <c r="A140" s="164">
        <v>3</v>
      </c>
      <c r="B140" s="115"/>
      <c r="C140" s="166"/>
      <c r="D140" s="166" t="s">
        <v>10</v>
      </c>
      <c r="E140" s="90">
        <f t="shared" ref="E140:J140" si="14">SUM(E141)</f>
        <v>10926.84</v>
      </c>
      <c r="F140" s="90">
        <f t="shared" si="14"/>
        <v>3981.68</v>
      </c>
      <c r="G140" s="89">
        <f t="shared" si="14"/>
        <v>36478.979999999996</v>
      </c>
      <c r="H140" s="89">
        <f t="shared" si="14"/>
        <v>21210.880000000001</v>
      </c>
      <c r="I140" s="89">
        <f t="shared" si="14"/>
        <v>21210.880000000001</v>
      </c>
      <c r="J140" s="89">
        <f t="shared" si="14"/>
        <v>21210.880000000001</v>
      </c>
    </row>
    <row r="141" spans="1:10" ht="14.25" customHeight="1" x14ac:dyDescent="0.3">
      <c r="A141" s="104">
        <v>32</v>
      </c>
      <c r="B141" s="122"/>
      <c r="C141" s="166"/>
      <c r="D141" s="166" t="s">
        <v>22</v>
      </c>
      <c r="E141" s="90">
        <f>SUM(E142:E149)</f>
        <v>10926.84</v>
      </c>
      <c r="F141" s="90">
        <v>3981.68</v>
      </c>
      <c r="G141" s="89">
        <f>SUM(G142:G149)</f>
        <v>36478.979999999996</v>
      </c>
      <c r="H141" s="89">
        <f>SUM(H142:H149)</f>
        <v>21210.880000000001</v>
      </c>
      <c r="I141" s="89">
        <f>SUM(I142:I149)</f>
        <v>21210.880000000001</v>
      </c>
      <c r="J141" s="89">
        <f>SUM(J142:J149)</f>
        <v>21210.880000000001</v>
      </c>
    </row>
    <row r="142" spans="1:10" ht="14.25" customHeight="1" x14ac:dyDescent="0.3">
      <c r="A142" s="102">
        <v>3211</v>
      </c>
      <c r="B142" s="115"/>
      <c r="C142" s="129" t="s">
        <v>254</v>
      </c>
      <c r="D142" s="95" t="s">
        <v>124</v>
      </c>
      <c r="E142" s="92">
        <v>5297.2</v>
      </c>
      <c r="F142" s="92"/>
      <c r="G142" s="88">
        <v>5500</v>
      </c>
      <c r="H142" s="88">
        <v>0</v>
      </c>
      <c r="I142" s="88">
        <v>0</v>
      </c>
      <c r="J142" s="88">
        <v>0</v>
      </c>
    </row>
    <row r="143" spans="1:10" ht="14.25" customHeight="1" x14ac:dyDescent="0.3">
      <c r="A143" s="102">
        <v>3221</v>
      </c>
      <c r="B143" s="115"/>
      <c r="C143" s="129" t="s">
        <v>255</v>
      </c>
      <c r="D143" s="95" t="s">
        <v>165</v>
      </c>
      <c r="E143" s="92">
        <v>1878.1</v>
      </c>
      <c r="F143" s="92"/>
      <c r="G143" s="88">
        <v>5000</v>
      </c>
      <c r="H143" s="88">
        <v>5000</v>
      </c>
      <c r="I143" s="88">
        <v>5000</v>
      </c>
      <c r="J143" s="88">
        <v>5000</v>
      </c>
    </row>
    <row r="144" spans="1:10" ht="14.25" customHeight="1" x14ac:dyDescent="0.3">
      <c r="A144" s="102">
        <v>3222</v>
      </c>
      <c r="B144" s="115"/>
      <c r="C144" s="174" t="s">
        <v>255</v>
      </c>
      <c r="D144" s="175" t="s">
        <v>152</v>
      </c>
      <c r="E144" s="92">
        <v>71.680000000000007</v>
      </c>
      <c r="F144" s="92"/>
      <c r="G144" s="88">
        <v>0</v>
      </c>
      <c r="H144" s="88">
        <v>0</v>
      </c>
      <c r="I144" s="88">
        <v>0</v>
      </c>
      <c r="J144" s="88">
        <v>0</v>
      </c>
    </row>
    <row r="145" spans="1:10" ht="14.25" customHeight="1" x14ac:dyDescent="0.3">
      <c r="A145" s="102">
        <v>3225</v>
      </c>
      <c r="B145" s="115"/>
      <c r="C145" s="174" t="s">
        <v>255</v>
      </c>
      <c r="D145" s="175" t="s">
        <v>334</v>
      </c>
      <c r="E145" s="92">
        <v>0</v>
      </c>
      <c r="F145" s="92"/>
      <c r="G145" s="176">
        <v>0</v>
      </c>
      <c r="H145" s="176">
        <v>0</v>
      </c>
      <c r="I145" s="176">
        <v>0</v>
      </c>
      <c r="J145" s="176">
        <v>0</v>
      </c>
    </row>
    <row r="146" spans="1:10" ht="14.25" customHeight="1" x14ac:dyDescent="0.3">
      <c r="A146" s="102">
        <v>3237</v>
      </c>
      <c r="B146" s="115"/>
      <c r="C146" s="174" t="s">
        <v>287</v>
      </c>
      <c r="D146" s="175" t="s">
        <v>288</v>
      </c>
      <c r="E146" s="92">
        <v>0</v>
      </c>
      <c r="F146" s="92"/>
      <c r="G146" s="176">
        <v>10000</v>
      </c>
      <c r="H146" s="176">
        <v>2000</v>
      </c>
      <c r="I146" s="176">
        <v>2000</v>
      </c>
      <c r="J146" s="176">
        <v>2000</v>
      </c>
    </row>
    <row r="147" spans="1:10" ht="14.25" customHeight="1" x14ac:dyDescent="0.3">
      <c r="A147" s="102">
        <v>3239</v>
      </c>
      <c r="B147" s="115"/>
      <c r="C147" s="129" t="s">
        <v>256</v>
      </c>
      <c r="D147" s="95" t="s">
        <v>138</v>
      </c>
      <c r="E147" s="92">
        <v>657.02</v>
      </c>
      <c r="F147" s="92"/>
      <c r="G147" s="88">
        <v>4000</v>
      </c>
      <c r="H147" s="88">
        <v>10000</v>
      </c>
      <c r="I147" s="88">
        <v>10000</v>
      </c>
      <c r="J147" s="88">
        <v>10000</v>
      </c>
    </row>
    <row r="148" spans="1:10" ht="14.25" customHeight="1" x14ac:dyDescent="0.3">
      <c r="A148" s="102">
        <v>3292</v>
      </c>
      <c r="B148" s="115"/>
      <c r="C148" s="129" t="s">
        <v>289</v>
      </c>
      <c r="D148" s="95" t="s">
        <v>139</v>
      </c>
      <c r="E148" s="92">
        <v>2160</v>
      </c>
      <c r="F148" s="92"/>
      <c r="G148" s="88">
        <v>4000</v>
      </c>
      <c r="H148" s="88">
        <v>4000</v>
      </c>
      <c r="I148" s="88">
        <v>4000</v>
      </c>
      <c r="J148" s="88">
        <v>4000</v>
      </c>
    </row>
    <row r="149" spans="1:10" ht="14.25" customHeight="1" x14ac:dyDescent="0.3">
      <c r="A149" s="102">
        <v>3299</v>
      </c>
      <c r="B149" s="115"/>
      <c r="C149" s="129" t="s">
        <v>257</v>
      </c>
      <c r="D149" s="95" t="s">
        <v>143</v>
      </c>
      <c r="E149" s="92">
        <v>862.84</v>
      </c>
      <c r="F149" s="92"/>
      <c r="G149" s="88">
        <v>7978.98</v>
      </c>
      <c r="H149" s="88">
        <v>210.88</v>
      </c>
      <c r="I149" s="88">
        <v>210.88</v>
      </c>
      <c r="J149" s="88">
        <v>210.88</v>
      </c>
    </row>
    <row r="150" spans="1:10" ht="22.8" customHeight="1" x14ac:dyDescent="0.3">
      <c r="A150" s="102"/>
      <c r="B150" s="115"/>
      <c r="C150" s="166"/>
      <c r="D150" s="95"/>
      <c r="E150" s="92"/>
      <c r="F150" s="92"/>
      <c r="G150" s="88"/>
      <c r="H150" s="88"/>
      <c r="I150" s="88"/>
      <c r="J150" s="88"/>
    </row>
    <row r="151" spans="1:10" ht="21" customHeight="1" x14ac:dyDescent="0.3">
      <c r="A151" s="164">
        <v>4</v>
      </c>
      <c r="B151" s="165"/>
      <c r="C151" s="166"/>
      <c r="D151" s="166" t="s">
        <v>113</v>
      </c>
      <c r="E151" s="90">
        <f t="shared" ref="E151:J151" si="15">SUM(E152)</f>
        <v>389</v>
      </c>
      <c r="F151" s="90">
        <f>SUM(F152)</f>
        <v>0</v>
      </c>
      <c r="G151" s="89">
        <f t="shared" si="15"/>
        <v>300</v>
      </c>
      <c r="H151" s="89">
        <f t="shared" si="15"/>
        <v>3884.05</v>
      </c>
      <c r="I151" s="89">
        <f t="shared" si="15"/>
        <v>3884.05</v>
      </c>
      <c r="J151" s="89">
        <f t="shared" si="15"/>
        <v>3884.05</v>
      </c>
    </row>
    <row r="152" spans="1:10" ht="21" customHeight="1" x14ac:dyDescent="0.3">
      <c r="A152" s="102">
        <v>42</v>
      </c>
      <c r="B152" s="115"/>
      <c r="C152" s="166"/>
      <c r="D152" s="95" t="s">
        <v>113</v>
      </c>
      <c r="E152" s="90">
        <f>SUM(E153:E154)</f>
        <v>389</v>
      </c>
      <c r="F152" s="90">
        <v>0</v>
      </c>
      <c r="G152" s="89">
        <f>SUM(G153)</f>
        <v>300</v>
      </c>
      <c r="H152" s="89">
        <f>SUM(H153:H154)</f>
        <v>3884.05</v>
      </c>
      <c r="I152" s="89">
        <f>SUM(I153:I154)</f>
        <v>3884.05</v>
      </c>
      <c r="J152" s="89">
        <f>SUM(J153:J154)</f>
        <v>3884.05</v>
      </c>
    </row>
    <row r="153" spans="1:10" ht="14.25" customHeight="1" x14ac:dyDescent="0.3">
      <c r="A153" s="102">
        <v>4221</v>
      </c>
      <c r="B153" s="115"/>
      <c r="C153" s="129" t="s">
        <v>290</v>
      </c>
      <c r="D153" s="95" t="s">
        <v>291</v>
      </c>
      <c r="E153" s="92">
        <v>0</v>
      </c>
      <c r="F153" s="92"/>
      <c r="G153" s="176">
        <v>300</v>
      </c>
      <c r="H153" s="176">
        <v>1884.05</v>
      </c>
      <c r="I153" s="176">
        <v>1884.05</v>
      </c>
      <c r="J153" s="176">
        <v>1884.05</v>
      </c>
    </row>
    <row r="154" spans="1:10" ht="14.25" customHeight="1" x14ac:dyDescent="0.3">
      <c r="A154" s="102">
        <v>4227</v>
      </c>
      <c r="B154" s="165"/>
      <c r="C154" s="129" t="s">
        <v>351</v>
      </c>
      <c r="D154" s="95" t="s">
        <v>337</v>
      </c>
      <c r="E154" s="92">
        <v>389</v>
      </c>
      <c r="F154" s="92"/>
      <c r="G154" s="88"/>
      <c r="H154" s="88">
        <v>2000</v>
      </c>
      <c r="I154" s="88">
        <v>2000</v>
      </c>
      <c r="J154" s="88">
        <v>2000</v>
      </c>
    </row>
    <row r="155" spans="1:10" ht="14.25" customHeight="1" x14ac:dyDescent="0.3">
      <c r="A155" s="183"/>
      <c r="B155" s="178">
        <v>92</v>
      </c>
      <c r="C155" s="179"/>
      <c r="D155" s="179" t="s">
        <v>275</v>
      </c>
      <c r="E155" s="185">
        <v>-23778.98</v>
      </c>
      <c r="F155" s="185"/>
      <c r="G155" s="181">
        <v>-23778.98</v>
      </c>
      <c r="H155" s="181">
        <v>-16094.93</v>
      </c>
      <c r="I155" s="181">
        <v>-16094.93</v>
      </c>
      <c r="J155" s="181">
        <v>-16094.93</v>
      </c>
    </row>
    <row r="156" spans="1:10" ht="14.25" customHeight="1" x14ac:dyDescent="0.3">
      <c r="A156" s="102"/>
      <c r="B156" s="165">
        <v>32</v>
      </c>
      <c r="C156" s="166"/>
      <c r="D156" s="95"/>
      <c r="E156" s="92"/>
      <c r="F156" s="92"/>
      <c r="G156" s="88">
        <v>-23778.98</v>
      </c>
      <c r="H156" s="88">
        <v>-16094.93</v>
      </c>
      <c r="I156" s="88">
        <v>-16094.93</v>
      </c>
      <c r="J156" s="88">
        <v>-16094.93</v>
      </c>
    </row>
    <row r="157" spans="1:10" ht="14.25" customHeight="1" x14ac:dyDescent="0.3">
      <c r="A157" s="102"/>
      <c r="B157" s="165"/>
      <c r="C157" s="166"/>
      <c r="D157" s="95"/>
      <c r="E157" s="92"/>
      <c r="F157" s="92"/>
      <c r="G157" s="88"/>
      <c r="H157" s="88"/>
      <c r="I157" s="88"/>
      <c r="J157" s="96"/>
    </row>
    <row r="158" spans="1:10" ht="14.25" customHeight="1" x14ac:dyDescent="0.3">
      <c r="A158" s="290" t="s">
        <v>81</v>
      </c>
      <c r="B158" s="291"/>
      <c r="C158" s="292"/>
      <c r="D158" s="118" t="s">
        <v>105</v>
      </c>
      <c r="E158" s="119">
        <f>SUM(E160)</f>
        <v>282790.11</v>
      </c>
      <c r="F158" s="119">
        <f>SUM(F160)</f>
        <v>255000</v>
      </c>
      <c r="G158" s="120">
        <f>SUM(G160)</f>
        <v>266330.17000000004</v>
      </c>
      <c r="H158" s="120">
        <f>SUM(H160)</f>
        <v>165800</v>
      </c>
      <c r="I158" s="120">
        <f>SUM(H158)</f>
        <v>165800</v>
      </c>
      <c r="J158" s="120">
        <f>SUM(I158)</f>
        <v>165800</v>
      </c>
    </row>
    <row r="159" spans="1:10" ht="14.25" customHeight="1" x14ac:dyDescent="0.3">
      <c r="A159" s="113"/>
      <c r="B159" s="103"/>
      <c r="C159" s="100"/>
      <c r="D159" s="100"/>
      <c r="E159" s="92"/>
      <c r="F159" s="92"/>
      <c r="G159" s="88"/>
      <c r="H159" s="88"/>
      <c r="I159" s="88"/>
      <c r="J159" s="96"/>
    </row>
    <row r="160" spans="1:10" ht="14.25" customHeight="1" x14ac:dyDescent="0.3">
      <c r="A160" s="293" t="s">
        <v>102</v>
      </c>
      <c r="B160" s="294"/>
      <c r="C160" s="295"/>
      <c r="D160" s="131" t="s">
        <v>82</v>
      </c>
      <c r="E160" s="135">
        <f>SUM(E161)</f>
        <v>282790.11</v>
      </c>
      <c r="F160" s="135">
        <f>SUM(F161+F178)</f>
        <v>255000</v>
      </c>
      <c r="G160" s="132">
        <f>SUM(G161+G178)</f>
        <v>266330.17000000004</v>
      </c>
      <c r="H160" s="132">
        <f>SUM(H161+H178)</f>
        <v>165800</v>
      </c>
      <c r="I160" s="132">
        <f>SUM(I161+I178)</f>
        <v>165800</v>
      </c>
      <c r="J160" s="132">
        <f>SUM(J161+J178)</f>
        <v>165800</v>
      </c>
    </row>
    <row r="161" spans="1:10" ht="14.25" customHeight="1" x14ac:dyDescent="0.3">
      <c r="A161" s="113">
        <v>3</v>
      </c>
      <c r="B161" s="103"/>
      <c r="C161" s="100"/>
      <c r="D161" s="100" t="s">
        <v>10</v>
      </c>
      <c r="E161" s="90">
        <f>SUM(E162+E174)</f>
        <v>282790.11</v>
      </c>
      <c r="F161" s="90">
        <f>SUM(F162+F174)</f>
        <v>255000</v>
      </c>
      <c r="G161" s="89">
        <f>SUM(G162+G174)</f>
        <v>258330.17</v>
      </c>
      <c r="H161" s="89">
        <f>SUM(H162)</f>
        <v>157800</v>
      </c>
      <c r="I161" s="89">
        <f>SUM(I162)</f>
        <v>157800</v>
      </c>
      <c r="J161" s="89">
        <f>SUM(J162)</f>
        <v>157800</v>
      </c>
    </row>
    <row r="162" spans="1:10" ht="14.25" customHeight="1" x14ac:dyDescent="0.3">
      <c r="A162" s="104">
        <v>32</v>
      </c>
      <c r="B162" s="103"/>
      <c r="C162" s="100"/>
      <c r="D162" s="100" t="s">
        <v>22</v>
      </c>
      <c r="E162" s="90">
        <f>SUM(E163:E172)</f>
        <v>267324.99</v>
      </c>
      <c r="F162" s="90">
        <v>255000</v>
      </c>
      <c r="G162" s="89">
        <f>SUM(G163:G172)</f>
        <v>258330.17</v>
      </c>
      <c r="H162" s="89">
        <f>SUM(H163:H172)</f>
        <v>157800</v>
      </c>
      <c r="I162" s="89">
        <f>SUM(I163:I172)</f>
        <v>157800</v>
      </c>
      <c r="J162" s="89">
        <f>SUM(J163:J172)</f>
        <v>157800</v>
      </c>
    </row>
    <row r="163" spans="1:10" ht="14.25" customHeight="1" x14ac:dyDescent="0.3">
      <c r="A163" s="102">
        <v>3211</v>
      </c>
      <c r="B163" s="109"/>
      <c r="C163" s="129" t="s">
        <v>184</v>
      </c>
      <c r="D163" s="95" t="s">
        <v>124</v>
      </c>
      <c r="E163" s="92">
        <v>108042.56</v>
      </c>
      <c r="F163" s="92"/>
      <c r="G163" s="88">
        <v>92292.65</v>
      </c>
      <c r="H163" s="88">
        <v>80000</v>
      </c>
      <c r="I163" s="88">
        <v>80000</v>
      </c>
      <c r="J163" s="88">
        <v>80000</v>
      </c>
    </row>
    <row r="164" spans="1:10" ht="14.25" customHeight="1" x14ac:dyDescent="0.3">
      <c r="A164" s="102">
        <v>3213</v>
      </c>
      <c r="B164" s="109"/>
      <c r="C164" s="129" t="s">
        <v>185</v>
      </c>
      <c r="D164" s="95" t="s">
        <v>126</v>
      </c>
      <c r="E164" s="92">
        <v>29710</v>
      </c>
      <c r="F164" s="92"/>
      <c r="G164" s="88">
        <v>55607.3</v>
      </c>
      <c r="H164" s="88">
        <v>51600</v>
      </c>
      <c r="I164" s="88">
        <v>51600</v>
      </c>
      <c r="J164" s="88">
        <v>51600</v>
      </c>
    </row>
    <row r="165" spans="1:10" ht="14.25" customHeight="1" x14ac:dyDescent="0.3">
      <c r="A165" s="102">
        <v>3221</v>
      </c>
      <c r="B165" s="109"/>
      <c r="C165" s="129" t="s">
        <v>186</v>
      </c>
      <c r="D165" s="95" t="s">
        <v>165</v>
      </c>
      <c r="E165" s="92">
        <v>0</v>
      </c>
      <c r="F165" s="92"/>
      <c r="G165" s="88">
        <v>3583.52</v>
      </c>
      <c r="H165" s="88">
        <v>2000</v>
      </c>
      <c r="I165" s="88">
        <v>2000</v>
      </c>
      <c r="J165" s="88">
        <v>2000</v>
      </c>
    </row>
    <row r="166" spans="1:10" ht="14.25" customHeight="1" x14ac:dyDescent="0.3">
      <c r="A166" s="102">
        <v>3231</v>
      </c>
      <c r="B166" s="109"/>
      <c r="C166" s="129" t="s">
        <v>187</v>
      </c>
      <c r="D166" s="95" t="s">
        <v>131</v>
      </c>
      <c r="E166" s="92">
        <v>21457.17</v>
      </c>
      <c r="F166" s="92"/>
      <c r="G166" s="88">
        <v>21707.61</v>
      </c>
      <c r="H166" s="88">
        <v>5000</v>
      </c>
      <c r="I166" s="88">
        <v>5000</v>
      </c>
      <c r="J166" s="88">
        <v>5000</v>
      </c>
    </row>
    <row r="167" spans="1:10" ht="14.25" customHeight="1" x14ac:dyDescent="0.3">
      <c r="A167" s="102">
        <v>3233</v>
      </c>
      <c r="B167" s="109"/>
      <c r="C167" s="129" t="s">
        <v>188</v>
      </c>
      <c r="D167" s="95" t="s">
        <v>132</v>
      </c>
      <c r="E167" s="92">
        <v>0</v>
      </c>
      <c r="F167" s="92"/>
      <c r="G167" s="88">
        <v>3981.68</v>
      </c>
      <c r="H167" s="88">
        <v>0</v>
      </c>
      <c r="I167" s="88">
        <v>0</v>
      </c>
      <c r="J167" s="88">
        <v>0</v>
      </c>
    </row>
    <row r="168" spans="1:10" ht="14.25" customHeight="1" x14ac:dyDescent="0.3">
      <c r="A168" s="102">
        <v>3237</v>
      </c>
      <c r="B168" s="109"/>
      <c r="C168" s="129" t="s">
        <v>189</v>
      </c>
      <c r="D168" s="95" t="s">
        <v>136</v>
      </c>
      <c r="E168" s="92">
        <v>69479.06</v>
      </c>
      <c r="F168" s="92"/>
      <c r="G168" s="171">
        <v>13043.34</v>
      </c>
      <c r="H168" s="88">
        <v>7000</v>
      </c>
      <c r="I168" s="88">
        <v>7000</v>
      </c>
      <c r="J168" s="88">
        <v>7000</v>
      </c>
    </row>
    <row r="169" spans="1:10" ht="13.8" customHeight="1" x14ac:dyDescent="0.3">
      <c r="A169" s="102">
        <v>3239</v>
      </c>
      <c r="B169" s="109"/>
      <c r="C169" s="129" t="s">
        <v>190</v>
      </c>
      <c r="D169" s="95" t="s">
        <v>138</v>
      </c>
      <c r="E169" s="92">
        <v>271.25</v>
      </c>
      <c r="F169" s="92"/>
      <c r="G169" s="88">
        <v>3981.68</v>
      </c>
      <c r="H169" s="88">
        <v>0</v>
      </c>
      <c r="I169" s="88">
        <v>0</v>
      </c>
      <c r="J169" s="88">
        <v>0</v>
      </c>
    </row>
    <row r="170" spans="1:10" ht="11.4" customHeight="1" x14ac:dyDescent="0.3">
      <c r="A170" s="102">
        <v>3241</v>
      </c>
      <c r="B170" s="109"/>
      <c r="C170" s="129" t="s">
        <v>191</v>
      </c>
      <c r="D170" s="95" t="s">
        <v>166</v>
      </c>
      <c r="E170" s="92">
        <v>36331.449999999997</v>
      </c>
      <c r="F170" s="92"/>
      <c r="G170" s="88">
        <v>58297.17</v>
      </c>
      <c r="H170" s="88">
        <v>10000</v>
      </c>
      <c r="I170" s="88">
        <v>10000</v>
      </c>
      <c r="J170" s="88">
        <v>10000</v>
      </c>
    </row>
    <row r="171" spans="1:10" ht="12" customHeight="1" x14ac:dyDescent="0.3">
      <c r="A171" s="102">
        <v>3292</v>
      </c>
      <c r="B171" s="109"/>
      <c r="C171" s="129" t="s">
        <v>192</v>
      </c>
      <c r="D171" s="95" t="s">
        <v>139</v>
      </c>
      <c r="E171" s="92">
        <v>1951.37</v>
      </c>
      <c r="F171" s="92"/>
      <c r="G171" s="88">
        <v>5636.14</v>
      </c>
      <c r="H171" s="88">
        <v>2000</v>
      </c>
      <c r="I171" s="88">
        <v>2000</v>
      </c>
      <c r="J171" s="88">
        <v>2000</v>
      </c>
    </row>
    <row r="172" spans="1:10" ht="14.25" customHeight="1" x14ac:dyDescent="0.3">
      <c r="A172" s="102">
        <v>3293</v>
      </c>
      <c r="B172" s="109"/>
      <c r="C172" s="129" t="s">
        <v>193</v>
      </c>
      <c r="D172" s="95" t="s">
        <v>140</v>
      </c>
      <c r="E172" s="92">
        <v>82.13</v>
      </c>
      <c r="F172" s="92"/>
      <c r="G172" s="88">
        <v>199.08</v>
      </c>
      <c r="H172" s="88">
        <v>200</v>
      </c>
      <c r="I172" s="88">
        <v>200</v>
      </c>
      <c r="J172" s="88">
        <v>200</v>
      </c>
    </row>
    <row r="173" spans="1:10" ht="14.4" customHeight="1" x14ac:dyDescent="0.3">
      <c r="A173" s="102"/>
      <c r="B173" s="109"/>
      <c r="C173" s="95"/>
      <c r="D173" s="95"/>
      <c r="E173" s="92"/>
      <c r="F173" s="92"/>
      <c r="G173" s="88"/>
      <c r="H173" s="88"/>
      <c r="I173" s="88"/>
      <c r="J173" s="88"/>
    </row>
    <row r="174" spans="1:10" ht="18.600000000000001" customHeight="1" x14ac:dyDescent="0.3">
      <c r="A174" s="104">
        <v>36</v>
      </c>
      <c r="B174" s="103"/>
      <c r="C174" s="100"/>
      <c r="D174" s="100" t="s">
        <v>292</v>
      </c>
      <c r="E174" s="90">
        <f>SUM(E175:E176)</f>
        <v>15465.12</v>
      </c>
      <c r="F174" s="90">
        <v>0</v>
      </c>
      <c r="G174" s="89">
        <v>0</v>
      </c>
      <c r="H174" s="89">
        <v>0</v>
      </c>
      <c r="I174" s="89">
        <v>0</v>
      </c>
      <c r="J174" s="89">
        <v>0</v>
      </c>
    </row>
    <row r="175" spans="1:10" ht="14.25" customHeight="1" x14ac:dyDescent="0.3">
      <c r="A175" s="102">
        <v>3681</v>
      </c>
      <c r="B175" s="165"/>
      <c r="C175" s="129" t="s">
        <v>353</v>
      </c>
      <c r="D175" s="95" t="s">
        <v>339</v>
      </c>
      <c r="E175" s="92">
        <v>9420.1200000000008</v>
      </c>
      <c r="F175" s="92"/>
      <c r="G175" s="89"/>
      <c r="H175" s="89"/>
      <c r="I175" s="89"/>
      <c r="J175" s="89"/>
    </row>
    <row r="176" spans="1:10" ht="14.25" customHeight="1" x14ac:dyDescent="0.3">
      <c r="A176" s="102">
        <v>3693</v>
      </c>
      <c r="B176" s="165"/>
      <c r="C176" s="129" t="s">
        <v>352</v>
      </c>
      <c r="D176" s="95" t="s">
        <v>340</v>
      </c>
      <c r="E176" s="92">
        <v>6045</v>
      </c>
      <c r="F176" s="92"/>
      <c r="G176" s="89"/>
      <c r="H176" s="89"/>
      <c r="I176" s="89"/>
      <c r="J176" s="89"/>
    </row>
    <row r="177" spans="1:10" ht="14.25" customHeight="1" x14ac:dyDescent="0.3">
      <c r="A177" s="102"/>
      <c r="B177" s="165"/>
      <c r="C177" s="166"/>
      <c r="D177" s="95"/>
      <c r="E177" s="92"/>
      <c r="F177" s="92"/>
      <c r="G177" s="89"/>
      <c r="H177" s="89"/>
      <c r="I177" s="89"/>
      <c r="J177" s="89"/>
    </row>
    <row r="178" spans="1:10" ht="14.25" customHeight="1" x14ac:dyDescent="0.3">
      <c r="A178" s="164">
        <v>4</v>
      </c>
      <c r="B178" s="103"/>
      <c r="C178" s="100"/>
      <c r="D178" s="100"/>
      <c r="E178" s="90">
        <f t="shared" ref="E178:J179" si="16">SUM(E179)</f>
        <v>0</v>
      </c>
      <c r="F178" s="90">
        <f>SUM(F179)</f>
        <v>0</v>
      </c>
      <c r="G178" s="89">
        <f t="shared" si="16"/>
        <v>8000</v>
      </c>
      <c r="H178" s="89">
        <f t="shared" si="16"/>
        <v>8000</v>
      </c>
      <c r="I178" s="89">
        <f t="shared" si="16"/>
        <v>8000</v>
      </c>
      <c r="J178" s="89">
        <f t="shared" si="16"/>
        <v>8000</v>
      </c>
    </row>
    <row r="179" spans="1:10" ht="14.25" customHeight="1" x14ac:dyDescent="0.3">
      <c r="A179" s="104">
        <v>42</v>
      </c>
      <c r="B179" s="53"/>
      <c r="C179" s="54"/>
      <c r="D179" s="100" t="s">
        <v>79</v>
      </c>
      <c r="E179" s="92">
        <f t="shared" si="16"/>
        <v>0</v>
      </c>
      <c r="F179" s="92">
        <v>0</v>
      </c>
      <c r="G179" s="89">
        <f t="shared" si="16"/>
        <v>8000</v>
      </c>
      <c r="H179" s="89">
        <f t="shared" si="16"/>
        <v>8000</v>
      </c>
      <c r="I179" s="89">
        <f t="shared" si="16"/>
        <v>8000</v>
      </c>
      <c r="J179" s="89">
        <f t="shared" si="16"/>
        <v>8000</v>
      </c>
    </row>
    <row r="180" spans="1:10" ht="14.25" customHeight="1" x14ac:dyDescent="0.3">
      <c r="A180" s="102">
        <v>4221</v>
      </c>
      <c r="B180" s="109"/>
      <c r="C180" s="129" t="s">
        <v>174</v>
      </c>
      <c r="D180" s="95" t="s">
        <v>156</v>
      </c>
      <c r="E180" s="92">
        <v>0</v>
      </c>
      <c r="F180" s="92"/>
      <c r="G180" s="88">
        <v>8000</v>
      </c>
      <c r="H180" s="88">
        <v>8000</v>
      </c>
      <c r="I180" s="88">
        <v>8000</v>
      </c>
      <c r="J180" s="88">
        <v>8000</v>
      </c>
    </row>
    <row r="181" spans="1:10" ht="14.25" customHeight="1" x14ac:dyDescent="0.3">
      <c r="A181" s="102"/>
      <c r="B181" s="109"/>
      <c r="C181" s="129"/>
      <c r="D181" s="95"/>
      <c r="E181" s="92"/>
      <c r="F181" s="92"/>
      <c r="G181" s="88"/>
      <c r="H181" s="88"/>
      <c r="I181" s="88"/>
      <c r="J181" s="88"/>
    </row>
    <row r="182" spans="1:10" ht="14.25" customHeight="1" x14ac:dyDescent="0.3">
      <c r="A182" s="183"/>
      <c r="B182" s="178">
        <v>92</v>
      </c>
      <c r="C182" s="184"/>
      <c r="D182" s="179" t="s">
        <v>275</v>
      </c>
      <c r="E182" s="185"/>
      <c r="F182" s="185"/>
      <c r="G182" s="181">
        <f>SUM(G183+G194)</f>
        <v>-141330.16999999998</v>
      </c>
      <c r="H182" s="181">
        <v>140000</v>
      </c>
      <c r="I182" s="186">
        <v>140000</v>
      </c>
      <c r="J182" s="186">
        <v>140000</v>
      </c>
    </row>
    <row r="183" spans="1:10" ht="14.25" customHeight="1" x14ac:dyDescent="0.3">
      <c r="A183" s="102"/>
      <c r="B183" s="109">
        <v>92</v>
      </c>
      <c r="C183" s="129"/>
      <c r="D183" s="95"/>
      <c r="E183" s="92">
        <v>-141007</v>
      </c>
      <c r="F183" s="92">
        <v>0</v>
      </c>
      <c r="G183" s="89">
        <f>SUM(G184:G192)</f>
        <v>-133330.16999999998</v>
      </c>
      <c r="H183" s="88">
        <v>-140000</v>
      </c>
      <c r="I183" s="88">
        <v>0</v>
      </c>
      <c r="J183" s="88">
        <v>0</v>
      </c>
    </row>
    <row r="184" spans="1:10" ht="14.25" customHeight="1" x14ac:dyDescent="0.3">
      <c r="A184" s="102">
        <v>3211</v>
      </c>
      <c r="B184" s="109"/>
      <c r="C184" s="129"/>
      <c r="D184" s="95"/>
      <c r="E184" s="92"/>
      <c r="F184" s="92"/>
      <c r="G184" s="88">
        <v>-20000</v>
      </c>
      <c r="H184" s="88"/>
      <c r="I184" s="88"/>
      <c r="J184" s="96"/>
    </row>
    <row r="185" spans="1:10" ht="14.25" customHeight="1" x14ac:dyDescent="0.3">
      <c r="A185" s="102">
        <v>3213</v>
      </c>
      <c r="B185" s="109"/>
      <c r="C185" s="129"/>
      <c r="D185" s="95"/>
      <c r="E185" s="92"/>
      <c r="F185" s="92"/>
      <c r="G185" s="88">
        <v>-18141</v>
      </c>
      <c r="H185" s="88"/>
      <c r="I185" s="88"/>
      <c r="J185" s="96"/>
    </row>
    <row r="186" spans="1:10" ht="14.25" customHeight="1" x14ac:dyDescent="0.3">
      <c r="A186" s="102">
        <v>3221</v>
      </c>
      <c r="B186" s="109"/>
      <c r="C186" s="129"/>
      <c r="D186" s="95"/>
      <c r="E186" s="92"/>
      <c r="F186" s="92"/>
      <c r="G186" s="88">
        <v>-3583.52</v>
      </c>
      <c r="H186" s="88"/>
      <c r="I186" s="88"/>
      <c r="J186" s="96"/>
    </row>
    <row r="187" spans="1:10" ht="14.25" customHeight="1" x14ac:dyDescent="0.3">
      <c r="A187" s="102">
        <v>3231</v>
      </c>
      <c r="B187" s="109"/>
      <c r="C187" s="129"/>
      <c r="D187" s="95"/>
      <c r="E187" s="92"/>
      <c r="F187" s="92"/>
      <c r="G187" s="88">
        <v>-10000</v>
      </c>
      <c r="H187" s="88"/>
      <c r="I187" s="88"/>
      <c r="J187" s="96"/>
    </row>
    <row r="188" spans="1:10" ht="14.25" customHeight="1" x14ac:dyDescent="0.3">
      <c r="A188" s="102">
        <v>3233</v>
      </c>
      <c r="B188" s="109"/>
      <c r="C188" s="129"/>
      <c r="D188" s="95"/>
      <c r="E188" s="92"/>
      <c r="F188" s="92"/>
      <c r="G188" s="88">
        <v>-3981.68</v>
      </c>
      <c r="H188" s="88"/>
      <c r="I188" s="88"/>
      <c r="J188" s="96"/>
    </row>
    <row r="189" spans="1:10" ht="14.25" customHeight="1" x14ac:dyDescent="0.3">
      <c r="A189" s="102">
        <v>3237</v>
      </c>
      <c r="B189" s="109"/>
      <c r="C189" s="129"/>
      <c r="D189" s="95"/>
      <c r="E189" s="92"/>
      <c r="F189" s="92"/>
      <c r="G189" s="88">
        <v>-21642.29</v>
      </c>
      <c r="H189" s="88"/>
      <c r="I189" s="88"/>
      <c r="J189" s="96"/>
    </row>
    <row r="190" spans="1:10" ht="14.25" customHeight="1" x14ac:dyDescent="0.3">
      <c r="A190" s="102">
        <v>3239</v>
      </c>
      <c r="B190" s="109"/>
      <c r="C190" s="129"/>
      <c r="D190" s="95"/>
      <c r="E190" s="92"/>
      <c r="F190" s="92"/>
      <c r="G190" s="88">
        <v>-3981.68</v>
      </c>
      <c r="H190" s="88"/>
      <c r="I190" s="88"/>
      <c r="J190" s="96"/>
    </row>
    <row r="191" spans="1:10" ht="14.25" customHeight="1" x14ac:dyDescent="0.3">
      <c r="A191" s="102">
        <v>3241</v>
      </c>
      <c r="B191" s="109"/>
      <c r="C191" s="129"/>
      <c r="D191" s="95"/>
      <c r="E191" s="92"/>
      <c r="F191" s="92"/>
      <c r="G191" s="88">
        <v>-48000</v>
      </c>
      <c r="H191" s="88"/>
      <c r="I191" s="88"/>
      <c r="J191" s="96"/>
    </row>
    <row r="192" spans="1:10" ht="14.25" customHeight="1" x14ac:dyDescent="0.3">
      <c r="A192" s="102">
        <v>3292</v>
      </c>
      <c r="B192" s="109"/>
      <c r="C192" s="129"/>
      <c r="D192" s="95"/>
      <c r="E192" s="92"/>
      <c r="F192" s="92"/>
      <c r="G192" s="88">
        <v>-4000</v>
      </c>
      <c r="H192" s="88"/>
      <c r="I192" s="88"/>
      <c r="J192" s="96"/>
    </row>
    <row r="193" spans="1:10" ht="14.25" customHeight="1" x14ac:dyDescent="0.3">
      <c r="A193" s="102"/>
      <c r="B193" s="109"/>
      <c r="C193" s="129"/>
      <c r="D193" s="95"/>
      <c r="E193" s="92"/>
      <c r="F193" s="92"/>
      <c r="G193" s="88"/>
      <c r="H193" s="88"/>
      <c r="I193" s="88"/>
      <c r="J193" s="96"/>
    </row>
    <row r="194" spans="1:10" ht="14.25" customHeight="1" x14ac:dyDescent="0.3">
      <c r="A194" s="102"/>
      <c r="B194" s="109">
        <v>92</v>
      </c>
      <c r="C194" s="129"/>
      <c r="D194" s="95"/>
      <c r="E194" s="92"/>
      <c r="F194" s="92"/>
      <c r="G194" s="89">
        <f>SUM(G195)</f>
        <v>-8000</v>
      </c>
      <c r="H194" s="88"/>
      <c r="I194" s="88"/>
      <c r="J194" s="96"/>
    </row>
    <row r="195" spans="1:10" ht="14.25" customHeight="1" x14ac:dyDescent="0.3">
      <c r="A195" s="172">
        <v>4</v>
      </c>
      <c r="B195" s="109"/>
      <c r="C195" s="129"/>
      <c r="D195" s="95"/>
      <c r="E195" s="92"/>
      <c r="F195" s="92"/>
      <c r="G195" s="88">
        <f>SUM(G196)</f>
        <v>-8000</v>
      </c>
      <c r="H195" s="88"/>
      <c r="I195" s="88"/>
      <c r="J195" s="96"/>
    </row>
    <row r="196" spans="1:10" ht="14.25" customHeight="1" x14ac:dyDescent="0.3">
      <c r="A196" s="102">
        <v>42</v>
      </c>
      <c r="B196" s="109"/>
      <c r="C196" s="129"/>
      <c r="D196" s="95"/>
      <c r="E196" s="92"/>
      <c r="F196" s="92"/>
      <c r="G196" s="88">
        <v>-8000</v>
      </c>
      <c r="H196" s="88"/>
      <c r="I196" s="88"/>
      <c r="J196" s="96"/>
    </row>
    <row r="197" spans="1:10" ht="14.25" customHeight="1" x14ac:dyDescent="0.3">
      <c r="A197" s="102"/>
      <c r="B197" s="109"/>
      <c r="C197" s="129"/>
      <c r="D197" s="95"/>
      <c r="E197" s="92"/>
      <c r="F197" s="92"/>
      <c r="G197" s="88"/>
      <c r="H197" s="88"/>
      <c r="I197" s="88"/>
      <c r="J197" s="96"/>
    </row>
    <row r="198" spans="1:10" ht="14.25" customHeight="1" x14ac:dyDescent="0.3">
      <c r="A198" s="290" t="s">
        <v>93</v>
      </c>
      <c r="B198" s="291"/>
      <c r="C198" s="292"/>
      <c r="D198" s="167" t="s">
        <v>94</v>
      </c>
      <c r="E198" s="119">
        <f>SUM(E199)</f>
        <v>2853.98</v>
      </c>
      <c r="F198" s="119">
        <f>SUM(F199)</f>
        <v>3981.68</v>
      </c>
      <c r="G198" s="120">
        <f>SUM(G199)</f>
        <v>3981.68</v>
      </c>
      <c r="H198" s="120">
        <f>SUM(H199)</f>
        <v>3981.68</v>
      </c>
      <c r="I198" s="120">
        <f>SUM(I200)</f>
        <v>3981.68</v>
      </c>
      <c r="J198" s="121">
        <f>SUM(J199)</f>
        <v>3981.68</v>
      </c>
    </row>
    <row r="199" spans="1:10" ht="14.25" customHeight="1" x14ac:dyDescent="0.3">
      <c r="A199" s="293" t="s">
        <v>103</v>
      </c>
      <c r="B199" s="294"/>
      <c r="C199" s="295"/>
      <c r="D199" s="163" t="s">
        <v>89</v>
      </c>
      <c r="E199" s="135">
        <f t="shared" ref="E199:J200" si="17">SUM(E200)</f>
        <v>2853.98</v>
      </c>
      <c r="F199" s="135">
        <f>SUM(F200)</f>
        <v>3981.68</v>
      </c>
      <c r="G199" s="132">
        <f>SUM(G200)</f>
        <v>3981.68</v>
      </c>
      <c r="H199" s="132">
        <f t="shared" si="17"/>
        <v>3981.68</v>
      </c>
      <c r="I199" s="132">
        <f t="shared" si="17"/>
        <v>3981.68</v>
      </c>
      <c r="J199" s="136">
        <f t="shared" si="17"/>
        <v>3981.68</v>
      </c>
    </row>
    <row r="200" spans="1:10" ht="14.25" customHeight="1" x14ac:dyDescent="0.3">
      <c r="A200" s="164">
        <v>3</v>
      </c>
      <c r="B200" s="115"/>
      <c r="C200" s="166"/>
      <c r="D200" s="166" t="s">
        <v>10</v>
      </c>
      <c r="E200" s="90">
        <f t="shared" si="17"/>
        <v>2853.98</v>
      </c>
      <c r="F200" s="90">
        <f>SUM(F201)</f>
        <v>3981.68</v>
      </c>
      <c r="G200" s="89">
        <f>SUM(G201)</f>
        <v>3981.68</v>
      </c>
      <c r="H200" s="89">
        <f t="shared" si="17"/>
        <v>3981.68</v>
      </c>
      <c r="I200" s="89">
        <f t="shared" si="17"/>
        <v>3981.68</v>
      </c>
      <c r="J200" s="101">
        <f t="shared" si="17"/>
        <v>3981.68</v>
      </c>
    </row>
    <row r="201" spans="1:10" ht="14.25" customHeight="1" x14ac:dyDescent="0.3">
      <c r="A201" s="104">
        <v>32</v>
      </c>
      <c r="B201" s="122"/>
      <c r="C201" s="166"/>
      <c r="D201" s="166" t="s">
        <v>22</v>
      </c>
      <c r="E201" s="90">
        <f>SUM(E202)</f>
        <v>2853.98</v>
      </c>
      <c r="F201" s="90">
        <v>3981.68</v>
      </c>
      <c r="G201" s="89">
        <f>SUM(G202)</f>
        <v>3981.68</v>
      </c>
      <c r="H201" s="89">
        <f>SUM(H202)</f>
        <v>3981.68</v>
      </c>
      <c r="I201" s="89">
        <v>3981.68</v>
      </c>
      <c r="J201" s="101">
        <v>3981.68</v>
      </c>
    </row>
    <row r="202" spans="1:10" ht="14.25" customHeight="1" x14ac:dyDescent="0.3">
      <c r="A202" s="102">
        <v>3222</v>
      </c>
      <c r="B202" s="115"/>
      <c r="C202" s="129" t="s">
        <v>175</v>
      </c>
      <c r="D202" s="95" t="s">
        <v>173</v>
      </c>
      <c r="E202" s="92">
        <v>2853.98</v>
      </c>
      <c r="F202" s="92"/>
      <c r="G202" s="88">
        <v>3981.68</v>
      </c>
      <c r="H202" s="88">
        <v>3981.68</v>
      </c>
      <c r="I202" s="88">
        <v>3981.68</v>
      </c>
      <c r="J202" s="88">
        <v>3981.68</v>
      </c>
    </row>
    <row r="203" spans="1:10" ht="14.25" customHeight="1" x14ac:dyDescent="0.3">
      <c r="A203" s="102"/>
      <c r="B203" s="115"/>
      <c r="C203" s="129"/>
      <c r="D203" s="95"/>
      <c r="E203" s="92"/>
      <c r="F203" s="92"/>
      <c r="G203" s="88"/>
      <c r="H203" s="88"/>
      <c r="I203" s="88"/>
      <c r="J203" s="96"/>
    </row>
    <row r="204" spans="1:10" ht="14.25" customHeight="1" x14ac:dyDescent="0.3">
      <c r="A204" s="102"/>
      <c r="B204" s="115"/>
      <c r="C204" s="129"/>
      <c r="D204" s="95"/>
      <c r="E204" s="92"/>
      <c r="F204" s="92"/>
      <c r="G204" s="88"/>
      <c r="H204" s="88"/>
      <c r="I204" s="88"/>
      <c r="J204" s="96"/>
    </row>
    <row r="205" spans="1:10" ht="14.25" customHeight="1" x14ac:dyDescent="0.3">
      <c r="A205" s="290" t="s">
        <v>167</v>
      </c>
      <c r="B205" s="291"/>
      <c r="C205" s="292"/>
      <c r="D205" s="167" t="s">
        <v>168</v>
      </c>
      <c r="E205" s="119">
        <f>SUM(E206)</f>
        <v>2602.2600000000002</v>
      </c>
      <c r="F205" s="119">
        <f>SUM(F206)</f>
        <v>6500</v>
      </c>
      <c r="G205" s="120">
        <f>SUM(G206+G215)</f>
        <v>3916.87</v>
      </c>
      <c r="H205" s="120"/>
      <c r="I205" s="120"/>
      <c r="J205" s="121"/>
    </row>
    <row r="206" spans="1:10" ht="14.25" customHeight="1" x14ac:dyDescent="0.3">
      <c r="A206" s="293" t="s">
        <v>169</v>
      </c>
      <c r="B206" s="294"/>
      <c r="C206" s="295"/>
      <c r="D206" s="163" t="s">
        <v>72</v>
      </c>
      <c r="E206" s="60">
        <f>SUM(E207)</f>
        <v>2602.2600000000002</v>
      </c>
      <c r="F206" s="60">
        <f>SUM(F207)</f>
        <v>6500</v>
      </c>
      <c r="G206" s="132">
        <f>SUM(G207)</f>
        <v>1470.35</v>
      </c>
      <c r="H206" s="132"/>
      <c r="I206" s="42"/>
      <c r="J206" s="51"/>
    </row>
    <row r="207" spans="1:10" ht="14.25" customHeight="1" x14ac:dyDescent="0.3">
      <c r="A207" s="164">
        <v>3</v>
      </c>
      <c r="B207" s="122"/>
      <c r="C207" s="166"/>
      <c r="D207" s="166" t="s">
        <v>10</v>
      </c>
      <c r="E207" s="90">
        <f>SUM(E208+E212)</f>
        <v>2602.2600000000002</v>
      </c>
      <c r="F207" s="90">
        <f>SUM(F208)</f>
        <v>6500</v>
      </c>
      <c r="G207" s="89">
        <f>SUM(G208+G212)</f>
        <v>1470.35</v>
      </c>
      <c r="H207" s="89"/>
      <c r="I207" s="89"/>
      <c r="J207" s="101"/>
    </row>
    <row r="208" spans="1:10" ht="14.25" customHeight="1" x14ac:dyDescent="0.3">
      <c r="A208" s="104">
        <v>31</v>
      </c>
      <c r="B208" s="122"/>
      <c r="C208" s="166"/>
      <c r="D208" s="166" t="s">
        <v>11</v>
      </c>
      <c r="E208" s="90">
        <f>SUM(E209:E211)</f>
        <v>2602.2600000000002</v>
      </c>
      <c r="F208" s="90">
        <v>6500</v>
      </c>
      <c r="G208" s="89">
        <f>SUM(G209:G211)</f>
        <v>1470.35</v>
      </c>
      <c r="H208" s="89"/>
      <c r="I208" s="89"/>
      <c r="J208" s="101"/>
    </row>
    <row r="209" spans="1:10" ht="14.25" customHeight="1" x14ac:dyDescent="0.3">
      <c r="A209" s="102">
        <v>3111</v>
      </c>
      <c r="B209" s="115"/>
      <c r="C209" s="129" t="s">
        <v>176</v>
      </c>
      <c r="D209" s="95" t="s">
        <v>160</v>
      </c>
      <c r="E209" s="92">
        <v>1976.19</v>
      </c>
      <c r="F209" s="92"/>
      <c r="G209" s="88">
        <v>918.75</v>
      </c>
      <c r="H209" s="88"/>
      <c r="I209" s="88"/>
      <c r="J209" s="96"/>
    </row>
    <row r="210" spans="1:10" ht="14.25" customHeight="1" x14ac:dyDescent="0.3">
      <c r="A210" s="102">
        <v>3121</v>
      </c>
      <c r="B210" s="115"/>
      <c r="C210" s="129" t="s">
        <v>177</v>
      </c>
      <c r="D210" s="95" t="s">
        <v>123</v>
      </c>
      <c r="E210" s="92">
        <v>300</v>
      </c>
      <c r="F210" s="92"/>
      <c r="G210" s="88">
        <v>400</v>
      </c>
      <c r="H210" s="88"/>
      <c r="I210" s="88"/>
      <c r="J210" s="96"/>
    </row>
    <row r="211" spans="1:10" ht="14.25" customHeight="1" x14ac:dyDescent="0.3">
      <c r="A211" s="102">
        <v>3132</v>
      </c>
      <c r="B211" s="115"/>
      <c r="C211" s="129" t="s">
        <v>178</v>
      </c>
      <c r="D211" s="95" t="s">
        <v>164</v>
      </c>
      <c r="E211" s="92">
        <v>326.07</v>
      </c>
      <c r="F211" s="92"/>
      <c r="G211" s="88">
        <v>151.6</v>
      </c>
      <c r="H211" s="88"/>
      <c r="I211" s="88"/>
      <c r="J211" s="96"/>
    </row>
    <row r="212" spans="1:10" ht="14.25" customHeight="1" x14ac:dyDescent="0.3">
      <c r="A212" s="104">
        <v>32</v>
      </c>
      <c r="B212" s="122"/>
      <c r="C212" s="166"/>
      <c r="D212" s="166" t="s">
        <v>22</v>
      </c>
      <c r="E212" s="90">
        <f>SUM(E213)</f>
        <v>0</v>
      </c>
      <c r="F212" s="90"/>
      <c r="G212" s="89">
        <v>0</v>
      </c>
      <c r="H212" s="89"/>
      <c r="I212" s="89"/>
      <c r="J212" s="101"/>
    </row>
    <row r="213" spans="1:10" ht="15.6" customHeight="1" x14ac:dyDescent="0.3">
      <c r="A213" s="102">
        <v>3212</v>
      </c>
      <c r="B213" s="115"/>
      <c r="C213" s="129" t="s">
        <v>179</v>
      </c>
      <c r="D213" s="95" t="s">
        <v>172</v>
      </c>
      <c r="E213" s="92">
        <v>0</v>
      </c>
      <c r="F213" s="92"/>
      <c r="G213" s="88">
        <v>0</v>
      </c>
      <c r="H213" s="88"/>
      <c r="I213" s="88"/>
      <c r="J213" s="96"/>
    </row>
    <row r="214" spans="1:10" ht="14.25" customHeight="1" x14ac:dyDescent="0.3">
      <c r="A214" s="102"/>
      <c r="B214" s="115"/>
      <c r="C214" s="95"/>
      <c r="D214" s="95"/>
      <c r="E214" s="92"/>
      <c r="F214" s="92"/>
      <c r="G214" s="88"/>
      <c r="H214" s="88"/>
      <c r="I214" s="88"/>
      <c r="J214" s="96"/>
    </row>
    <row r="215" spans="1:10" ht="14.25" customHeight="1" x14ac:dyDescent="0.3">
      <c r="A215" s="293" t="s">
        <v>170</v>
      </c>
      <c r="B215" s="294"/>
      <c r="C215" s="295"/>
      <c r="D215" s="163" t="s">
        <v>171</v>
      </c>
      <c r="E215" s="135">
        <v>0</v>
      </c>
      <c r="F215" s="135"/>
      <c r="G215" s="132">
        <f>SUM(G216)</f>
        <v>2446.52</v>
      </c>
      <c r="H215" s="132"/>
      <c r="I215" s="132"/>
      <c r="J215" s="136"/>
    </row>
    <row r="216" spans="1:10" ht="14.25" customHeight="1" x14ac:dyDescent="0.3">
      <c r="A216" s="164">
        <v>3</v>
      </c>
      <c r="B216" s="123"/>
      <c r="C216" s="114"/>
      <c r="D216" s="166" t="s">
        <v>10</v>
      </c>
      <c r="E216" s="90"/>
      <c r="F216" s="90"/>
      <c r="G216" s="89">
        <f>SUM(G217+G221)</f>
        <v>2446.52</v>
      </c>
      <c r="H216" s="89"/>
      <c r="I216" s="89"/>
      <c r="J216" s="101"/>
    </row>
    <row r="217" spans="1:10" ht="14.25" customHeight="1" x14ac:dyDescent="0.3">
      <c r="A217" s="104">
        <v>31</v>
      </c>
      <c r="B217" s="109"/>
      <c r="C217" s="95"/>
      <c r="D217" s="166" t="s">
        <v>11</v>
      </c>
      <c r="E217" s="90"/>
      <c r="F217" s="90"/>
      <c r="G217" s="89">
        <f>SUM(G218:G220)</f>
        <v>2446.52</v>
      </c>
      <c r="H217" s="89"/>
      <c r="I217" s="89"/>
      <c r="J217" s="101"/>
    </row>
    <row r="218" spans="1:10" ht="14.25" customHeight="1" x14ac:dyDescent="0.3">
      <c r="A218" s="102">
        <v>3111</v>
      </c>
      <c r="B218" s="124"/>
      <c r="C218" s="129" t="s">
        <v>180</v>
      </c>
      <c r="D218" s="95" t="s">
        <v>160</v>
      </c>
      <c r="E218" s="126"/>
      <c r="F218" s="126"/>
      <c r="G218" s="127">
        <v>2100</v>
      </c>
      <c r="H218" s="127"/>
      <c r="I218" s="127"/>
      <c r="J218" s="128"/>
    </row>
    <row r="219" spans="1:10" ht="14.25" customHeight="1" x14ac:dyDescent="0.3">
      <c r="A219" s="102">
        <v>3121</v>
      </c>
      <c r="B219" s="115"/>
      <c r="C219" s="129" t="s">
        <v>181</v>
      </c>
      <c r="D219" s="95" t="s">
        <v>123</v>
      </c>
      <c r="E219" s="92"/>
      <c r="F219" s="92"/>
      <c r="G219" s="88">
        <v>0</v>
      </c>
      <c r="H219" s="88"/>
      <c r="I219" s="88"/>
      <c r="J219" s="96"/>
    </row>
    <row r="220" spans="1:10" ht="14.25" customHeight="1" x14ac:dyDescent="0.3">
      <c r="A220" s="102">
        <v>3132</v>
      </c>
      <c r="B220" s="115"/>
      <c r="C220" s="129" t="s">
        <v>182</v>
      </c>
      <c r="D220" s="95" t="s">
        <v>164</v>
      </c>
      <c r="E220" s="92"/>
      <c r="F220" s="92"/>
      <c r="G220" s="88">
        <v>346.52</v>
      </c>
      <c r="H220" s="88"/>
      <c r="I220" s="88"/>
      <c r="J220" s="96"/>
    </row>
    <row r="221" spans="1:10" ht="14.25" customHeight="1" x14ac:dyDescent="0.3">
      <c r="A221" s="104">
        <v>32</v>
      </c>
      <c r="B221" s="122"/>
      <c r="C221" s="130"/>
      <c r="D221" s="166" t="s">
        <v>22</v>
      </c>
      <c r="E221" s="92"/>
      <c r="F221" s="92"/>
      <c r="G221" s="89">
        <v>0</v>
      </c>
      <c r="H221" s="88"/>
      <c r="I221" s="88"/>
      <c r="J221" s="96"/>
    </row>
    <row r="222" spans="1:10" ht="14.25" customHeight="1" x14ac:dyDescent="0.3">
      <c r="A222" s="102">
        <v>3212</v>
      </c>
      <c r="B222" s="115"/>
      <c r="C222" s="129" t="s">
        <v>183</v>
      </c>
      <c r="D222" s="95" t="s">
        <v>172</v>
      </c>
      <c r="E222" s="92"/>
      <c r="F222" s="92"/>
      <c r="G222" s="88">
        <v>0</v>
      </c>
      <c r="H222" s="88"/>
      <c r="I222" s="88"/>
      <c r="J222" s="96"/>
    </row>
    <row r="223" spans="1:10" ht="14.25" customHeight="1" x14ac:dyDescent="0.3">
      <c r="A223" s="102"/>
      <c r="B223" s="115"/>
      <c r="C223" s="129"/>
      <c r="D223" s="95"/>
      <c r="E223" s="92"/>
      <c r="F223" s="92"/>
      <c r="G223" s="88"/>
      <c r="H223" s="88"/>
      <c r="I223" s="88"/>
      <c r="J223" s="96"/>
    </row>
    <row r="224" spans="1:10" ht="14.25" customHeight="1" x14ac:dyDescent="0.3">
      <c r="A224" s="290" t="s">
        <v>167</v>
      </c>
      <c r="B224" s="291"/>
      <c r="C224" s="292"/>
      <c r="D224" s="167" t="s">
        <v>278</v>
      </c>
      <c r="E224" s="119">
        <v>0</v>
      </c>
      <c r="F224" s="119"/>
      <c r="G224" s="120">
        <f>SUM(G225+G234)</f>
        <v>6752.32</v>
      </c>
      <c r="H224" s="120">
        <f>SUM(H225+H234)</f>
        <v>36158.080000000002</v>
      </c>
      <c r="I224" s="120">
        <f>SUM(I225+I234)</f>
        <v>36158.080000000002</v>
      </c>
      <c r="J224" s="121">
        <f>SUM(J225+J234)</f>
        <v>23838.720000000001</v>
      </c>
    </row>
    <row r="225" spans="1:10" ht="14.25" customHeight="1" x14ac:dyDescent="0.3">
      <c r="A225" s="293" t="s">
        <v>169</v>
      </c>
      <c r="B225" s="294"/>
      <c r="C225" s="295"/>
      <c r="D225" s="163" t="s">
        <v>72</v>
      </c>
      <c r="E225" s="48"/>
      <c r="F225" s="48"/>
      <c r="G225" s="132">
        <f>SUM(G226)</f>
        <v>865.44</v>
      </c>
      <c r="H225" s="132">
        <f>SUM(H226)</f>
        <v>11846.079999999998</v>
      </c>
      <c r="I225" s="47">
        <f>SUM(I226)</f>
        <v>11846.079999999998</v>
      </c>
      <c r="J225" s="61">
        <f>SUM(J226)</f>
        <v>7630.72</v>
      </c>
    </row>
    <row r="226" spans="1:10" ht="14.25" customHeight="1" x14ac:dyDescent="0.3">
      <c r="A226" s="164">
        <v>3</v>
      </c>
      <c r="B226" s="122"/>
      <c r="C226" s="166"/>
      <c r="D226" s="166" t="s">
        <v>10</v>
      </c>
      <c r="E226" s="90"/>
      <c r="F226" s="90"/>
      <c r="G226" s="89">
        <f>SUM(G227+G231)</f>
        <v>865.44</v>
      </c>
      <c r="H226" s="89">
        <f>SUM(H227+H231)</f>
        <v>11846.079999999998</v>
      </c>
      <c r="I226" s="89">
        <f>SUM(I227+I231)</f>
        <v>11846.079999999998</v>
      </c>
      <c r="J226" s="101">
        <f>SUM(J227+J231)</f>
        <v>7630.72</v>
      </c>
    </row>
    <row r="227" spans="1:10" ht="14.25" customHeight="1" x14ac:dyDescent="0.3">
      <c r="A227" s="104">
        <v>31</v>
      </c>
      <c r="B227" s="122"/>
      <c r="C227" s="166"/>
      <c r="D227" s="166" t="s">
        <v>11</v>
      </c>
      <c r="E227" s="90"/>
      <c r="F227" s="90"/>
      <c r="G227" s="89">
        <f>SUM(G228:G230)</f>
        <v>600</v>
      </c>
      <c r="H227" s="89">
        <f>SUM(H228:H230)</f>
        <v>11049.759999999998</v>
      </c>
      <c r="I227" s="89">
        <f>SUM(I228:I230)</f>
        <v>11049.759999999998</v>
      </c>
      <c r="J227" s="101">
        <f>SUM(J228:J230)</f>
        <v>7099.84</v>
      </c>
    </row>
    <row r="228" spans="1:10" ht="14.25" customHeight="1" x14ac:dyDescent="0.3">
      <c r="A228" s="102">
        <v>3111</v>
      </c>
      <c r="B228" s="115"/>
      <c r="C228" s="129" t="s">
        <v>279</v>
      </c>
      <c r="D228" s="95" t="s">
        <v>160</v>
      </c>
      <c r="E228" s="92"/>
      <c r="F228" s="92"/>
      <c r="G228" s="88">
        <v>0</v>
      </c>
      <c r="H228" s="88">
        <v>8111.28</v>
      </c>
      <c r="I228" s="88">
        <v>8111.28</v>
      </c>
      <c r="J228" s="96">
        <v>5407.52</v>
      </c>
    </row>
    <row r="229" spans="1:10" ht="14.25" customHeight="1" x14ac:dyDescent="0.3">
      <c r="A229" s="102">
        <v>3121</v>
      </c>
      <c r="B229" s="115"/>
      <c r="C229" s="129" t="s">
        <v>280</v>
      </c>
      <c r="D229" s="95" t="s">
        <v>123</v>
      </c>
      <c r="E229" s="92"/>
      <c r="F229" s="92"/>
      <c r="G229" s="88">
        <v>600</v>
      </c>
      <c r="H229" s="88">
        <v>1600</v>
      </c>
      <c r="I229" s="88">
        <v>1600</v>
      </c>
      <c r="J229" s="96">
        <v>800</v>
      </c>
    </row>
    <row r="230" spans="1:10" ht="17.399999999999999" customHeight="1" x14ac:dyDescent="0.3">
      <c r="A230" s="102">
        <v>3132</v>
      </c>
      <c r="B230" s="115"/>
      <c r="C230" s="129" t="s">
        <v>281</v>
      </c>
      <c r="D230" s="95" t="s">
        <v>164</v>
      </c>
      <c r="E230" s="92"/>
      <c r="F230" s="92"/>
      <c r="G230" s="88">
        <v>0</v>
      </c>
      <c r="H230" s="88">
        <v>1338.48</v>
      </c>
      <c r="I230" s="88">
        <v>1338.48</v>
      </c>
      <c r="J230" s="96">
        <v>892.32</v>
      </c>
    </row>
    <row r="231" spans="1:10" ht="14.25" customHeight="1" x14ac:dyDescent="0.3">
      <c r="A231" s="104">
        <v>32</v>
      </c>
      <c r="B231" s="122"/>
      <c r="C231" s="166"/>
      <c r="D231" s="166" t="s">
        <v>22</v>
      </c>
      <c r="E231" s="90"/>
      <c r="F231" s="90"/>
      <c r="G231" s="89">
        <f>SUM(G232)</f>
        <v>265.44</v>
      </c>
      <c r="H231" s="89">
        <f>SUM(H232)</f>
        <v>796.32</v>
      </c>
      <c r="I231" s="89">
        <f>SUM(I232)</f>
        <v>796.32</v>
      </c>
      <c r="J231" s="101">
        <f>SUM(J232)</f>
        <v>530.88</v>
      </c>
    </row>
    <row r="232" spans="1:10" ht="14.25" customHeight="1" x14ac:dyDescent="0.3">
      <c r="A232" s="102">
        <v>3212</v>
      </c>
      <c r="B232" s="115"/>
      <c r="C232" s="129" t="s">
        <v>282</v>
      </c>
      <c r="D232" s="95" t="s">
        <v>172</v>
      </c>
      <c r="E232" s="92"/>
      <c r="F232" s="92"/>
      <c r="G232" s="88">
        <v>265.44</v>
      </c>
      <c r="H232" s="88">
        <v>796.32</v>
      </c>
      <c r="I232" s="88">
        <v>796.32</v>
      </c>
      <c r="J232" s="96">
        <v>530.88</v>
      </c>
    </row>
    <row r="233" spans="1:10" ht="14.25" customHeight="1" x14ac:dyDescent="0.3">
      <c r="A233" s="102"/>
      <c r="B233" s="115"/>
      <c r="C233" s="129"/>
      <c r="D233" s="95"/>
      <c r="E233" s="92"/>
      <c r="F233" s="92"/>
      <c r="G233" s="88"/>
      <c r="H233" s="88"/>
      <c r="I233" s="88"/>
      <c r="J233" s="96"/>
    </row>
    <row r="234" spans="1:10" ht="14.25" customHeight="1" x14ac:dyDescent="0.3">
      <c r="A234" s="293" t="s">
        <v>170</v>
      </c>
      <c r="B234" s="294"/>
      <c r="C234" s="295"/>
      <c r="D234" s="163" t="s">
        <v>171</v>
      </c>
      <c r="E234" s="135">
        <v>0</v>
      </c>
      <c r="F234" s="135"/>
      <c r="G234" s="132">
        <f>SUM(G235)</f>
        <v>5886.8799999999992</v>
      </c>
      <c r="H234" s="132">
        <f>SUM(H235)</f>
        <v>24312</v>
      </c>
      <c r="I234" s="132">
        <f>SUM(I235)</f>
        <v>24312</v>
      </c>
      <c r="J234" s="136">
        <f>SUM(J235)</f>
        <v>16208</v>
      </c>
    </row>
    <row r="235" spans="1:10" ht="14.25" customHeight="1" x14ac:dyDescent="0.3">
      <c r="A235" s="164">
        <v>3</v>
      </c>
      <c r="B235" s="123"/>
      <c r="C235" s="114"/>
      <c r="D235" s="166" t="s">
        <v>10</v>
      </c>
      <c r="E235" s="90"/>
      <c r="F235" s="90"/>
      <c r="G235" s="89">
        <f>SUM(G236+G240)</f>
        <v>5886.8799999999992</v>
      </c>
      <c r="H235" s="89">
        <f>SUM(H236)</f>
        <v>24312</v>
      </c>
      <c r="I235" s="89">
        <f>SUM(I236)</f>
        <v>24312</v>
      </c>
      <c r="J235" s="101">
        <f>SUM(J236)</f>
        <v>16208</v>
      </c>
    </row>
    <row r="236" spans="1:10" ht="14.25" customHeight="1" x14ac:dyDescent="0.3">
      <c r="A236" s="104">
        <v>31</v>
      </c>
      <c r="B236" s="109"/>
      <c r="C236" s="95"/>
      <c r="D236" s="166" t="s">
        <v>11</v>
      </c>
      <c r="E236" s="90"/>
      <c r="F236" s="90"/>
      <c r="G236" s="89">
        <f>SUM(G237:G239)</f>
        <v>5886.8799999999992</v>
      </c>
      <c r="H236" s="89">
        <f>SUM(H237:H239)</f>
        <v>24312</v>
      </c>
      <c r="I236" s="89">
        <f>SUM(I237:I239)</f>
        <v>24312</v>
      </c>
      <c r="J236" s="101">
        <f>SUM(J237:J239)</f>
        <v>16208</v>
      </c>
    </row>
    <row r="237" spans="1:10" ht="13.2" customHeight="1" x14ac:dyDescent="0.3">
      <c r="A237" s="102">
        <v>3111</v>
      </c>
      <c r="B237" s="124"/>
      <c r="C237" s="129" t="s">
        <v>283</v>
      </c>
      <c r="D237" s="95" t="s">
        <v>160</v>
      </c>
      <c r="E237" s="126"/>
      <c r="F237" s="126"/>
      <c r="G237" s="127">
        <v>5053.1499999999996</v>
      </c>
      <c r="H237" s="127">
        <v>20868.66</v>
      </c>
      <c r="I237" s="127">
        <v>20868.66</v>
      </c>
      <c r="J237" s="128">
        <v>13912.48</v>
      </c>
    </row>
    <row r="238" spans="1:10" ht="27" customHeight="1" x14ac:dyDescent="0.3">
      <c r="A238" s="102">
        <v>3121</v>
      </c>
      <c r="B238" s="115"/>
      <c r="C238" s="129" t="s">
        <v>284</v>
      </c>
      <c r="D238" s="95" t="s">
        <v>123</v>
      </c>
      <c r="E238" s="92"/>
      <c r="F238" s="92"/>
      <c r="G238" s="88">
        <v>0</v>
      </c>
      <c r="H238" s="88">
        <v>0</v>
      </c>
      <c r="I238" s="88">
        <v>0</v>
      </c>
      <c r="J238" s="96">
        <v>0</v>
      </c>
    </row>
    <row r="239" spans="1:10" ht="28.8" customHeight="1" x14ac:dyDescent="0.3">
      <c r="A239" s="102">
        <v>3132</v>
      </c>
      <c r="B239" s="115"/>
      <c r="C239" s="129" t="s">
        <v>285</v>
      </c>
      <c r="D239" s="95" t="s">
        <v>164</v>
      </c>
      <c r="E239" s="92"/>
      <c r="F239" s="92"/>
      <c r="G239" s="88">
        <v>833.73</v>
      </c>
      <c r="H239" s="88">
        <v>3443.34</v>
      </c>
      <c r="I239" s="88">
        <v>3443.34</v>
      </c>
      <c r="J239" s="96">
        <v>2295.52</v>
      </c>
    </row>
    <row r="240" spans="1:10" ht="14.4" customHeight="1" x14ac:dyDescent="0.3">
      <c r="A240" s="104">
        <v>32</v>
      </c>
      <c r="B240" s="122"/>
      <c r="C240" s="130"/>
      <c r="D240" s="166" t="s">
        <v>22</v>
      </c>
      <c r="E240" s="92"/>
      <c r="F240" s="92"/>
      <c r="G240" s="89">
        <f>SUM(G241)</f>
        <v>0</v>
      </c>
      <c r="H240" s="89">
        <f>SUM(H241)</f>
        <v>0</v>
      </c>
      <c r="I240" s="89">
        <f>SUM(I241)</f>
        <v>0</v>
      </c>
      <c r="J240" s="101">
        <f>SUM(J241)</f>
        <v>0</v>
      </c>
    </row>
    <row r="241" spans="1:10" ht="16.8" customHeight="1" x14ac:dyDescent="0.3">
      <c r="A241" s="102">
        <v>3212</v>
      </c>
      <c r="B241" s="115"/>
      <c r="C241" s="129" t="s">
        <v>286</v>
      </c>
      <c r="D241" s="95" t="s">
        <v>172</v>
      </c>
      <c r="E241" s="92"/>
      <c r="F241" s="92"/>
      <c r="G241" s="88">
        <v>0</v>
      </c>
      <c r="H241" s="88">
        <v>0</v>
      </c>
      <c r="I241" s="88">
        <v>0</v>
      </c>
      <c r="J241" s="96">
        <v>0</v>
      </c>
    </row>
    <row r="242" spans="1:10" ht="14.4" customHeight="1" x14ac:dyDescent="0.3">
      <c r="A242" s="102"/>
      <c r="B242" s="115"/>
      <c r="C242" s="129"/>
      <c r="D242" s="95"/>
      <c r="E242" s="92"/>
      <c r="F242" s="92"/>
      <c r="G242" s="88"/>
      <c r="H242" s="88"/>
      <c r="I242" s="88"/>
      <c r="J242" s="96"/>
    </row>
    <row r="243" spans="1:10" ht="16.8" customHeight="1" x14ac:dyDescent="0.3">
      <c r="A243" s="65"/>
      <c r="B243" s="53"/>
      <c r="C243" s="54"/>
      <c r="D243" s="55"/>
      <c r="E243" s="48"/>
      <c r="F243" s="48"/>
      <c r="G243" s="88"/>
      <c r="H243" s="42"/>
      <c r="I243" s="42"/>
      <c r="J243" s="51"/>
    </row>
    <row r="244" spans="1:10" ht="28.2" customHeight="1" x14ac:dyDescent="0.3">
      <c r="A244" s="290" t="s">
        <v>92</v>
      </c>
      <c r="B244" s="291"/>
      <c r="C244" s="292"/>
      <c r="D244" s="118" t="s">
        <v>86</v>
      </c>
      <c r="E244" s="119">
        <v>0</v>
      </c>
      <c r="F244" s="119">
        <v>0</v>
      </c>
      <c r="G244" s="120">
        <f>SUM(G245)</f>
        <v>0</v>
      </c>
      <c r="H244" s="120">
        <f>SUM(H245)</f>
        <v>0</v>
      </c>
      <c r="I244" s="120">
        <v>0</v>
      </c>
      <c r="J244" s="121">
        <v>0</v>
      </c>
    </row>
    <row r="245" spans="1:10" ht="16.2" customHeight="1" x14ac:dyDescent="0.3">
      <c r="A245" s="293" t="s">
        <v>102</v>
      </c>
      <c r="B245" s="294"/>
      <c r="C245" s="295"/>
      <c r="D245" s="131" t="s">
        <v>87</v>
      </c>
      <c r="E245" s="60">
        <v>0</v>
      </c>
      <c r="F245" s="60">
        <v>0</v>
      </c>
      <c r="G245" s="47">
        <v>0</v>
      </c>
      <c r="H245" s="47">
        <f>SUM(H246+H253)</f>
        <v>0</v>
      </c>
      <c r="I245" s="47">
        <f>SUM(I246+I253)</f>
        <v>0</v>
      </c>
      <c r="J245" s="61">
        <f>SUM(J246+J253)</f>
        <v>0</v>
      </c>
    </row>
    <row r="246" spans="1:10" ht="16.2" customHeight="1" x14ac:dyDescent="0.3">
      <c r="A246" s="113">
        <v>3</v>
      </c>
      <c r="B246" s="103"/>
      <c r="C246" s="100"/>
      <c r="D246" s="100" t="s">
        <v>10</v>
      </c>
      <c r="E246" s="90">
        <v>0</v>
      </c>
      <c r="F246" s="90">
        <v>0</v>
      </c>
      <c r="G246" s="89">
        <f>SUM(G247:G249)</f>
        <v>0</v>
      </c>
      <c r="H246" s="89">
        <f>SUM(H247:H249)</f>
        <v>0</v>
      </c>
      <c r="I246" s="89">
        <f>SUM(I247:I249)</f>
        <v>0</v>
      </c>
      <c r="J246" s="101">
        <f>SUM(J247:J249)</f>
        <v>0</v>
      </c>
    </row>
    <row r="247" spans="1:10" ht="16.2" customHeight="1" x14ac:dyDescent="0.3">
      <c r="A247" s="104">
        <v>31</v>
      </c>
      <c r="B247" s="103"/>
      <c r="C247" s="100"/>
      <c r="D247" s="100" t="s">
        <v>11</v>
      </c>
      <c r="E247" s="90">
        <v>0</v>
      </c>
      <c r="F247" s="90">
        <v>0</v>
      </c>
      <c r="G247" s="89">
        <v>0</v>
      </c>
      <c r="H247" s="89">
        <v>0</v>
      </c>
      <c r="I247" s="89">
        <v>0</v>
      </c>
      <c r="J247" s="101">
        <v>0</v>
      </c>
    </row>
    <row r="248" spans="1:10" ht="16.2" customHeight="1" x14ac:dyDescent="0.3">
      <c r="A248" s="102"/>
      <c r="B248" s="165"/>
      <c r="C248" s="166"/>
      <c r="D248" s="95"/>
      <c r="E248" s="92"/>
      <c r="F248" s="92"/>
      <c r="G248" s="88"/>
      <c r="H248" s="88"/>
      <c r="I248" s="88"/>
      <c r="J248" s="96"/>
    </row>
    <row r="249" spans="1:10" ht="16.2" customHeight="1" x14ac:dyDescent="0.3">
      <c r="A249" s="104">
        <v>32</v>
      </c>
      <c r="B249" s="103"/>
      <c r="C249" s="100"/>
      <c r="D249" s="100" t="s">
        <v>22</v>
      </c>
      <c r="E249" s="90">
        <v>0</v>
      </c>
      <c r="F249" s="90">
        <v>0</v>
      </c>
      <c r="G249" s="89">
        <v>0</v>
      </c>
      <c r="H249" s="89">
        <v>0</v>
      </c>
      <c r="I249" s="89">
        <v>0</v>
      </c>
      <c r="J249" s="101">
        <v>0</v>
      </c>
    </row>
    <row r="250" spans="1:10" ht="16.2" customHeight="1" x14ac:dyDescent="0.3">
      <c r="A250" s="102"/>
      <c r="B250" s="165"/>
      <c r="C250" s="166"/>
      <c r="D250" s="166"/>
      <c r="E250" s="92"/>
      <c r="F250" s="92"/>
      <c r="G250" s="88"/>
      <c r="H250" s="88"/>
      <c r="I250" s="88"/>
      <c r="J250" s="96"/>
    </row>
    <row r="251" spans="1:10" ht="15.6" customHeight="1" x14ac:dyDescent="0.3">
      <c r="A251" s="104">
        <v>36</v>
      </c>
      <c r="B251" s="165"/>
      <c r="C251" s="166"/>
      <c r="D251" s="166" t="s">
        <v>383</v>
      </c>
      <c r="E251" s="90">
        <v>0</v>
      </c>
      <c r="F251" s="90">
        <v>0</v>
      </c>
      <c r="G251" s="89">
        <v>0</v>
      </c>
      <c r="H251" s="89"/>
      <c r="I251" s="89"/>
      <c r="J251" s="101"/>
    </row>
    <row r="252" spans="1:10" ht="16.2" customHeight="1" x14ac:dyDescent="0.3">
      <c r="A252" s="104">
        <v>38</v>
      </c>
      <c r="B252" s="165"/>
      <c r="C252" s="166"/>
      <c r="D252" s="166" t="s">
        <v>384</v>
      </c>
      <c r="E252" s="90">
        <v>0</v>
      </c>
      <c r="F252" s="90">
        <v>0</v>
      </c>
      <c r="G252" s="89">
        <v>0</v>
      </c>
      <c r="H252" s="89"/>
      <c r="I252" s="89"/>
      <c r="J252" s="101"/>
    </row>
    <row r="253" spans="1:10" ht="16.8" customHeight="1" x14ac:dyDescent="0.3">
      <c r="A253" s="113">
        <v>4</v>
      </c>
      <c r="B253" s="103"/>
      <c r="C253" s="100"/>
      <c r="D253" s="100" t="s">
        <v>341</v>
      </c>
      <c r="E253" s="90">
        <v>0</v>
      </c>
      <c r="F253" s="90"/>
      <c r="G253" s="89">
        <f>SUM(G254:G255)</f>
        <v>0</v>
      </c>
      <c r="H253" s="89">
        <f>SUM(H254:H255)</f>
        <v>0</v>
      </c>
      <c r="I253" s="89">
        <f>SUM(I254:I255)</f>
        <v>0</v>
      </c>
      <c r="J253" s="101">
        <f>SUM(J254:J255)</f>
        <v>0</v>
      </c>
    </row>
    <row r="254" spans="1:10" ht="16.8" customHeight="1" x14ac:dyDescent="0.3">
      <c r="A254" s="104">
        <v>42</v>
      </c>
      <c r="B254" s="122"/>
      <c r="C254" s="100"/>
      <c r="D254" s="100" t="s">
        <v>341</v>
      </c>
      <c r="E254" s="90">
        <v>0</v>
      </c>
      <c r="F254" s="90">
        <v>0</v>
      </c>
      <c r="G254" s="89">
        <v>0</v>
      </c>
      <c r="H254" s="89">
        <v>0</v>
      </c>
      <c r="I254" s="89">
        <v>0</v>
      </c>
      <c r="J254" s="101">
        <v>0</v>
      </c>
    </row>
    <row r="255" spans="1:10" ht="13.2" customHeight="1" x14ac:dyDescent="0.3">
      <c r="A255" s="104">
        <v>45</v>
      </c>
      <c r="B255" s="103"/>
      <c r="C255" s="100"/>
      <c r="D255" s="100" t="s">
        <v>88</v>
      </c>
      <c r="E255" s="90">
        <v>0</v>
      </c>
      <c r="F255" s="90">
        <v>0</v>
      </c>
      <c r="G255" s="89">
        <v>0</v>
      </c>
      <c r="H255" s="89">
        <v>0</v>
      </c>
      <c r="I255" s="89">
        <v>0</v>
      </c>
      <c r="J255" s="101">
        <v>0</v>
      </c>
    </row>
    <row r="256" spans="1:10" ht="13.8" customHeight="1" x14ac:dyDescent="0.3">
      <c r="A256" s="104"/>
      <c r="B256" s="165"/>
      <c r="C256" s="166"/>
      <c r="D256" s="166"/>
      <c r="E256" s="90"/>
      <c r="F256" s="90"/>
      <c r="G256" s="89"/>
      <c r="H256" s="89"/>
      <c r="I256" s="89"/>
      <c r="J256" s="101"/>
    </row>
    <row r="257" spans="1:10" ht="13.8" customHeight="1" x14ac:dyDescent="0.3">
      <c r="A257" s="104">
        <v>92</v>
      </c>
      <c r="B257" s="165"/>
      <c r="C257" s="166"/>
      <c r="D257" s="166" t="s">
        <v>348</v>
      </c>
      <c r="E257" s="90">
        <f>SUM(E258)</f>
        <v>24659.11</v>
      </c>
      <c r="F257" s="90"/>
      <c r="G257" s="89">
        <v>0</v>
      </c>
      <c r="H257" s="89">
        <v>0</v>
      </c>
      <c r="I257" s="89">
        <v>0</v>
      </c>
      <c r="J257" s="89">
        <v>0</v>
      </c>
    </row>
    <row r="258" spans="1:10" ht="13.8" customHeight="1" x14ac:dyDescent="0.3">
      <c r="A258" s="102">
        <v>92</v>
      </c>
      <c r="B258" s="165"/>
      <c r="C258" s="166"/>
      <c r="D258" s="95" t="s">
        <v>348</v>
      </c>
      <c r="E258" s="92">
        <v>24659.11</v>
      </c>
      <c r="F258" s="92">
        <v>0</v>
      </c>
      <c r="G258" s="88">
        <v>0</v>
      </c>
      <c r="H258" s="88">
        <v>0</v>
      </c>
      <c r="I258" s="88">
        <v>0</v>
      </c>
      <c r="J258" s="88">
        <v>0</v>
      </c>
    </row>
    <row r="259" spans="1:10" ht="13.8" customHeight="1" x14ac:dyDescent="0.3">
      <c r="A259" s="104"/>
      <c r="B259" s="165"/>
      <c r="C259" s="166"/>
      <c r="D259" s="166"/>
      <c r="E259" s="90"/>
      <c r="F259" s="90"/>
      <c r="G259" s="89"/>
      <c r="H259" s="89"/>
      <c r="I259" s="89"/>
      <c r="J259" s="101"/>
    </row>
    <row r="260" spans="1:10" ht="31.8" customHeight="1" x14ac:dyDescent="0.3">
      <c r="A260" s="290" t="s">
        <v>91</v>
      </c>
      <c r="B260" s="291"/>
      <c r="C260" s="292"/>
      <c r="D260" s="203" t="s">
        <v>83</v>
      </c>
      <c r="E260" s="119">
        <f>SUM(E261)</f>
        <v>3634177.42</v>
      </c>
      <c r="F260" s="119">
        <v>0</v>
      </c>
      <c r="G260" s="120">
        <f>SUM(G261)</f>
        <v>469011.61</v>
      </c>
      <c r="H260" s="120">
        <f>SUM(H261)</f>
        <v>94102.97</v>
      </c>
      <c r="I260" s="120">
        <v>0</v>
      </c>
      <c r="J260" s="121">
        <v>0</v>
      </c>
    </row>
    <row r="261" spans="1:10" ht="16.2" customHeight="1" x14ac:dyDescent="0.3">
      <c r="A261" s="293" t="s">
        <v>102</v>
      </c>
      <c r="B261" s="294"/>
      <c r="C261" s="295"/>
      <c r="D261" s="163" t="s">
        <v>84</v>
      </c>
      <c r="E261" s="135">
        <f>SUM(E262+E292)</f>
        <v>3634177.42</v>
      </c>
      <c r="F261" s="135">
        <v>0</v>
      </c>
      <c r="G261" s="132">
        <f>SUM(G262)</f>
        <v>469011.61</v>
      </c>
      <c r="H261" s="132">
        <f>SUM(H262+H292)</f>
        <v>94102.97</v>
      </c>
      <c r="I261" s="132">
        <f>SUM(I262+I292)</f>
        <v>0</v>
      </c>
      <c r="J261" s="136">
        <f>SUM(J262+J292)</f>
        <v>0</v>
      </c>
    </row>
    <row r="262" spans="1:10" ht="15.6" customHeight="1" x14ac:dyDescent="0.3">
      <c r="A262" s="170">
        <v>3</v>
      </c>
      <c r="B262" s="168"/>
      <c r="C262" s="169"/>
      <c r="D262" s="169" t="s">
        <v>10</v>
      </c>
      <c r="E262" s="60">
        <f>SUM(E263+E268+E285+E289)</f>
        <v>1410776.0000000002</v>
      </c>
      <c r="F262" s="60">
        <v>0</v>
      </c>
      <c r="G262" s="47">
        <f>SUM(G263+G268+G285)</f>
        <v>469011.61</v>
      </c>
      <c r="H262" s="47">
        <f>SUM(H263+H268+H283+H285+H289)</f>
        <v>42000</v>
      </c>
      <c r="I262" s="47">
        <f>SUM(I263:I291)</f>
        <v>0</v>
      </c>
      <c r="J262" s="61">
        <f>SUM(J263:J291)</f>
        <v>0</v>
      </c>
    </row>
    <row r="263" spans="1:10" ht="16.8" customHeight="1" x14ac:dyDescent="0.3">
      <c r="A263" s="104">
        <v>31</v>
      </c>
      <c r="B263" s="165"/>
      <c r="C263" s="166"/>
      <c r="D263" s="166" t="s">
        <v>11</v>
      </c>
      <c r="E263" s="90">
        <f>SUM(E264:E266)</f>
        <v>246201.37999999998</v>
      </c>
      <c r="F263" s="90">
        <v>0</v>
      </c>
      <c r="G263" s="89">
        <v>0</v>
      </c>
      <c r="H263" s="89">
        <f>SUM(H264:H266)</f>
        <v>2000</v>
      </c>
      <c r="I263" s="89">
        <v>0</v>
      </c>
      <c r="J263" s="101">
        <v>0</v>
      </c>
    </row>
    <row r="264" spans="1:10" ht="16.8" customHeight="1" x14ac:dyDescent="0.3">
      <c r="A264" s="102">
        <v>3111</v>
      </c>
      <c r="B264" s="165"/>
      <c r="C264" s="129" t="s">
        <v>354</v>
      </c>
      <c r="D264" s="95" t="s">
        <v>160</v>
      </c>
      <c r="E264" s="92">
        <v>208214.8</v>
      </c>
      <c r="F264" s="92"/>
      <c r="G264" s="89"/>
      <c r="H264" s="88">
        <v>0</v>
      </c>
      <c r="I264" s="88">
        <v>0</v>
      </c>
      <c r="J264" s="96">
        <v>0</v>
      </c>
    </row>
    <row r="265" spans="1:10" ht="16.8" customHeight="1" x14ac:dyDescent="0.3">
      <c r="A265" s="102">
        <v>3121</v>
      </c>
      <c r="B265" s="165"/>
      <c r="C265" s="129" t="s">
        <v>355</v>
      </c>
      <c r="D265" s="95" t="s">
        <v>123</v>
      </c>
      <c r="E265" s="92">
        <v>3663.18</v>
      </c>
      <c r="F265" s="92"/>
      <c r="G265" s="89"/>
      <c r="H265" s="88">
        <v>2000</v>
      </c>
      <c r="I265" s="88">
        <v>0</v>
      </c>
      <c r="J265" s="96">
        <v>0</v>
      </c>
    </row>
    <row r="266" spans="1:10" ht="16.8" customHeight="1" x14ac:dyDescent="0.3">
      <c r="A266" s="102">
        <v>3132</v>
      </c>
      <c r="B266" s="165"/>
      <c r="C266" s="129" t="s">
        <v>356</v>
      </c>
      <c r="D266" s="95" t="s">
        <v>342</v>
      </c>
      <c r="E266" s="92">
        <v>34323.4</v>
      </c>
      <c r="F266" s="92"/>
      <c r="G266" s="89"/>
      <c r="H266" s="88">
        <v>0</v>
      </c>
      <c r="I266" s="88">
        <v>0</v>
      </c>
      <c r="J266" s="96">
        <v>0</v>
      </c>
    </row>
    <row r="267" spans="1:10" ht="14.4" customHeight="1" x14ac:dyDescent="0.3">
      <c r="A267" s="102"/>
      <c r="B267" s="165"/>
      <c r="C267" s="166"/>
      <c r="D267" s="95"/>
      <c r="E267" s="92"/>
      <c r="F267" s="92"/>
      <c r="G267" s="88"/>
      <c r="H267" s="88"/>
      <c r="I267" s="88"/>
      <c r="J267" s="96"/>
    </row>
    <row r="268" spans="1:10" ht="15" customHeight="1" x14ac:dyDescent="0.3">
      <c r="A268" s="104">
        <v>32</v>
      </c>
      <c r="B268" s="165"/>
      <c r="C268" s="166"/>
      <c r="D268" s="166" t="s">
        <v>22</v>
      </c>
      <c r="E268" s="90">
        <f>SUM(E269:E281)</f>
        <v>775336.81000000017</v>
      </c>
      <c r="F268" s="90">
        <v>0</v>
      </c>
      <c r="G268" s="89">
        <f>SUM(G269:G281)</f>
        <v>4002.86</v>
      </c>
      <c r="H268" s="89">
        <f>SUM(H269:H281)</f>
        <v>40000</v>
      </c>
      <c r="I268" s="89">
        <v>0</v>
      </c>
      <c r="J268" s="101">
        <v>0</v>
      </c>
    </row>
    <row r="269" spans="1:10" ht="15" customHeight="1" x14ac:dyDescent="0.3">
      <c r="A269" s="102">
        <v>3211</v>
      </c>
      <c r="B269" s="165"/>
      <c r="C269" s="129" t="s">
        <v>357</v>
      </c>
      <c r="D269" s="95" t="s">
        <v>124</v>
      </c>
      <c r="E269" s="92">
        <v>9628.02</v>
      </c>
      <c r="F269" s="92"/>
      <c r="G269" s="88"/>
      <c r="H269" s="88">
        <v>10000</v>
      </c>
      <c r="I269" s="88">
        <v>0</v>
      </c>
      <c r="J269" s="88">
        <v>0</v>
      </c>
    </row>
    <row r="270" spans="1:10" ht="13.2" customHeight="1" x14ac:dyDescent="0.3">
      <c r="A270" s="102">
        <v>3213</v>
      </c>
      <c r="B270" s="165"/>
      <c r="C270" s="129" t="s">
        <v>358</v>
      </c>
      <c r="D270" s="95" t="s">
        <v>126</v>
      </c>
      <c r="E270" s="92">
        <v>161529.63</v>
      </c>
      <c r="F270" s="92"/>
      <c r="G270" s="88"/>
      <c r="H270" s="88">
        <v>0</v>
      </c>
      <c r="I270" s="88">
        <v>0</v>
      </c>
      <c r="J270" s="88">
        <v>0</v>
      </c>
    </row>
    <row r="271" spans="1:10" ht="13.2" customHeight="1" x14ac:dyDescent="0.3">
      <c r="A271" s="102">
        <v>3221</v>
      </c>
      <c r="B271" s="165"/>
      <c r="C271" s="129" t="s">
        <v>378</v>
      </c>
      <c r="D271" s="95" t="s">
        <v>165</v>
      </c>
      <c r="E271" s="92"/>
      <c r="F271" s="92"/>
      <c r="G271" s="88"/>
      <c r="H271" s="88">
        <v>10000</v>
      </c>
      <c r="I271" s="88">
        <v>0</v>
      </c>
      <c r="J271" s="88">
        <v>0</v>
      </c>
    </row>
    <row r="272" spans="1:10" ht="13.2" customHeight="1" x14ac:dyDescent="0.3">
      <c r="A272" s="102">
        <v>3225</v>
      </c>
      <c r="B272" s="165"/>
      <c r="C272" s="129" t="s">
        <v>359</v>
      </c>
      <c r="D272" s="95" t="s">
        <v>343</v>
      </c>
      <c r="E272" s="92">
        <v>227.92</v>
      </c>
      <c r="F272" s="92"/>
      <c r="G272" s="88"/>
      <c r="H272" s="88">
        <v>20000</v>
      </c>
      <c r="I272" s="88">
        <v>0</v>
      </c>
      <c r="J272" s="88">
        <v>0</v>
      </c>
    </row>
    <row r="273" spans="1:10" ht="13.2" customHeight="1" x14ac:dyDescent="0.3">
      <c r="A273" s="102">
        <v>3233</v>
      </c>
      <c r="B273" s="165"/>
      <c r="C273" s="129" t="s">
        <v>360</v>
      </c>
      <c r="D273" s="95" t="s">
        <v>132</v>
      </c>
      <c r="E273" s="92">
        <v>37076.230000000003</v>
      </c>
      <c r="F273" s="92"/>
      <c r="G273" s="88"/>
      <c r="H273" s="88">
        <v>0</v>
      </c>
      <c r="I273" s="88">
        <v>0</v>
      </c>
      <c r="J273" s="88">
        <v>0</v>
      </c>
    </row>
    <row r="274" spans="1:10" ht="13.2" customHeight="1" x14ac:dyDescent="0.3">
      <c r="A274" s="102">
        <v>3235</v>
      </c>
      <c r="B274" s="165"/>
      <c r="C274" s="129" t="s">
        <v>361</v>
      </c>
      <c r="D274" s="95" t="s">
        <v>134</v>
      </c>
      <c r="E274" s="92">
        <v>475</v>
      </c>
      <c r="F274" s="92"/>
      <c r="G274" s="88"/>
      <c r="H274" s="88">
        <v>0</v>
      </c>
      <c r="I274" s="88">
        <v>0</v>
      </c>
      <c r="J274" s="88">
        <v>0</v>
      </c>
    </row>
    <row r="275" spans="1:10" ht="13.2" customHeight="1" x14ac:dyDescent="0.3">
      <c r="A275" s="102">
        <v>3237</v>
      </c>
      <c r="B275" s="165"/>
      <c r="C275" s="129" t="s">
        <v>362</v>
      </c>
      <c r="D275" s="95" t="s">
        <v>136</v>
      </c>
      <c r="E275" s="92">
        <v>357273.21</v>
      </c>
      <c r="F275" s="92"/>
      <c r="G275" s="88"/>
      <c r="H275" s="88">
        <v>0</v>
      </c>
      <c r="I275" s="88">
        <v>0</v>
      </c>
      <c r="J275" s="88">
        <v>0</v>
      </c>
    </row>
    <row r="276" spans="1:10" ht="13.2" customHeight="1" x14ac:dyDescent="0.3">
      <c r="A276" s="102">
        <v>3238</v>
      </c>
      <c r="B276" s="165"/>
      <c r="C276" s="129" t="s">
        <v>363</v>
      </c>
      <c r="D276" s="95" t="s">
        <v>137</v>
      </c>
      <c r="E276" s="92"/>
      <c r="F276" s="92"/>
      <c r="G276" s="88">
        <v>248</v>
      </c>
      <c r="H276" s="88">
        <v>0</v>
      </c>
      <c r="I276" s="88">
        <v>0</v>
      </c>
      <c r="J276" s="88">
        <v>0</v>
      </c>
    </row>
    <row r="277" spans="1:10" ht="13.2" customHeight="1" x14ac:dyDescent="0.3">
      <c r="A277" s="102">
        <v>3239</v>
      </c>
      <c r="B277" s="165"/>
      <c r="C277" s="129" t="s">
        <v>364</v>
      </c>
      <c r="D277" s="95" t="s">
        <v>138</v>
      </c>
      <c r="E277" s="92">
        <v>168605.82</v>
      </c>
      <c r="F277" s="92"/>
      <c r="G277" s="88"/>
      <c r="H277" s="88">
        <v>0</v>
      </c>
      <c r="I277" s="88">
        <v>0</v>
      </c>
      <c r="J277" s="88">
        <v>0</v>
      </c>
    </row>
    <row r="278" spans="1:10" ht="13.2" customHeight="1" x14ac:dyDescent="0.3">
      <c r="A278" s="102">
        <v>3292</v>
      </c>
      <c r="B278" s="165"/>
      <c r="C278" s="129" t="s">
        <v>365</v>
      </c>
      <c r="D278" s="95" t="s">
        <v>139</v>
      </c>
      <c r="E278" s="92">
        <v>85.68</v>
      </c>
      <c r="F278" s="92"/>
      <c r="G278" s="88"/>
      <c r="H278" s="88">
        <v>0</v>
      </c>
      <c r="I278" s="88">
        <v>0</v>
      </c>
      <c r="J278" s="88">
        <v>0</v>
      </c>
    </row>
    <row r="279" spans="1:10" ht="13.2" customHeight="1" x14ac:dyDescent="0.3">
      <c r="A279" s="102">
        <v>3293</v>
      </c>
      <c r="B279" s="165"/>
      <c r="C279" s="129" t="s">
        <v>366</v>
      </c>
      <c r="D279" s="95" t="s">
        <v>140</v>
      </c>
      <c r="E279" s="92">
        <v>15323.92</v>
      </c>
      <c r="F279" s="92"/>
      <c r="G279" s="88"/>
      <c r="H279" s="88">
        <v>0</v>
      </c>
      <c r="I279" s="88">
        <v>0</v>
      </c>
      <c r="J279" s="88">
        <v>0</v>
      </c>
    </row>
    <row r="280" spans="1:10" ht="13.2" customHeight="1" x14ac:dyDescent="0.3">
      <c r="A280" s="102">
        <v>3295</v>
      </c>
      <c r="B280" s="165"/>
      <c r="C280" s="129" t="s">
        <v>367</v>
      </c>
      <c r="D280" s="95" t="s">
        <v>142</v>
      </c>
      <c r="E280" s="92"/>
      <c r="F280" s="92"/>
      <c r="G280" s="88">
        <v>3754.86</v>
      </c>
      <c r="H280" s="88">
        <v>0</v>
      </c>
      <c r="I280" s="88">
        <v>0</v>
      </c>
      <c r="J280" s="88">
        <v>0</v>
      </c>
    </row>
    <row r="281" spans="1:10" ht="13.2" customHeight="1" x14ac:dyDescent="0.3">
      <c r="A281" s="102">
        <v>3299</v>
      </c>
      <c r="B281" s="165"/>
      <c r="C281" s="129" t="s">
        <v>368</v>
      </c>
      <c r="D281" s="95" t="s">
        <v>143</v>
      </c>
      <c r="E281" s="92">
        <v>25111.38</v>
      </c>
      <c r="F281" s="92"/>
      <c r="G281" s="88"/>
      <c r="H281" s="88">
        <v>0</v>
      </c>
      <c r="I281" s="88">
        <v>0</v>
      </c>
      <c r="J281" s="88">
        <v>0</v>
      </c>
    </row>
    <row r="282" spans="1:10" ht="14.4" customHeight="1" x14ac:dyDescent="0.3">
      <c r="A282" s="102"/>
      <c r="B282" s="165"/>
      <c r="C282" s="166"/>
      <c r="D282" s="166"/>
      <c r="E282" s="92"/>
      <c r="F282" s="92"/>
      <c r="G282" s="88"/>
      <c r="H282" s="88"/>
      <c r="I282" s="88"/>
      <c r="J282" s="96"/>
    </row>
    <row r="283" spans="1:10" ht="14.4" customHeight="1" x14ac:dyDescent="0.3">
      <c r="A283" s="104">
        <v>32</v>
      </c>
      <c r="B283" s="165"/>
      <c r="C283" s="166"/>
      <c r="D283" s="166" t="s">
        <v>85</v>
      </c>
      <c r="E283" s="90">
        <v>266721.08</v>
      </c>
      <c r="F283" s="90">
        <v>0</v>
      </c>
      <c r="G283" s="89">
        <v>0</v>
      </c>
      <c r="H283" s="89">
        <v>0</v>
      </c>
      <c r="I283" s="89">
        <v>0</v>
      </c>
      <c r="J283" s="101">
        <v>0</v>
      </c>
    </row>
    <row r="284" spans="1:10" ht="13.8" customHeight="1" x14ac:dyDescent="0.3">
      <c r="A284" s="104"/>
      <c r="B284" s="165"/>
      <c r="C284" s="166"/>
      <c r="D284" s="166"/>
      <c r="E284" s="90"/>
      <c r="F284" s="90"/>
      <c r="G284" s="89"/>
      <c r="H284" s="89"/>
      <c r="I284" s="89"/>
      <c r="J284" s="101"/>
    </row>
    <row r="285" spans="1:10" ht="15" customHeight="1" x14ac:dyDescent="0.3">
      <c r="A285" s="104">
        <v>36</v>
      </c>
      <c r="B285" s="165"/>
      <c r="C285" s="166"/>
      <c r="D285" s="166" t="s">
        <v>383</v>
      </c>
      <c r="E285" s="90">
        <f>SUM(E286:E287)</f>
        <v>39385.490000000005</v>
      </c>
      <c r="F285" s="90"/>
      <c r="G285" s="89">
        <f>SUM(G286:G287)</f>
        <v>465008.75</v>
      </c>
      <c r="H285" s="89">
        <v>0</v>
      </c>
      <c r="I285" s="89">
        <v>0</v>
      </c>
      <c r="J285" s="101">
        <v>0</v>
      </c>
    </row>
    <row r="286" spans="1:10" ht="20.399999999999999" customHeight="1" x14ac:dyDescent="0.3">
      <c r="A286" s="102">
        <v>3681</v>
      </c>
      <c r="B286" s="165"/>
      <c r="C286" s="129" t="s">
        <v>369</v>
      </c>
      <c r="D286" s="95" t="s">
        <v>344</v>
      </c>
      <c r="E286" s="92">
        <v>27617.040000000001</v>
      </c>
      <c r="F286" s="92"/>
      <c r="G286" s="88">
        <v>360824.05</v>
      </c>
      <c r="H286" s="88">
        <v>0</v>
      </c>
      <c r="I286" s="88">
        <v>0</v>
      </c>
      <c r="J286" s="88">
        <v>0</v>
      </c>
    </row>
    <row r="287" spans="1:10" ht="23.4" customHeight="1" x14ac:dyDescent="0.3">
      <c r="A287" s="102">
        <v>3693</v>
      </c>
      <c r="B287" s="165"/>
      <c r="C287" s="129" t="s">
        <v>370</v>
      </c>
      <c r="D287" s="95" t="s">
        <v>345</v>
      </c>
      <c r="E287" s="92">
        <v>11768.45</v>
      </c>
      <c r="F287" s="92"/>
      <c r="G287" s="88">
        <v>104184.7</v>
      </c>
      <c r="H287" s="88">
        <v>0</v>
      </c>
      <c r="I287" s="88">
        <v>0</v>
      </c>
      <c r="J287" s="88">
        <v>0</v>
      </c>
    </row>
    <row r="288" spans="1:10" ht="15" customHeight="1" x14ac:dyDescent="0.3">
      <c r="A288" s="102"/>
      <c r="B288" s="165"/>
      <c r="C288" s="166"/>
      <c r="D288" s="95"/>
      <c r="E288" s="92"/>
      <c r="F288" s="92"/>
      <c r="G288" s="88"/>
      <c r="H288" s="88"/>
      <c r="I288" s="88"/>
      <c r="J288" s="88"/>
    </row>
    <row r="289" spans="1:12" ht="13.8" customHeight="1" x14ac:dyDescent="0.3">
      <c r="A289" s="104">
        <v>38</v>
      </c>
      <c r="B289" s="165"/>
      <c r="C289" s="166"/>
      <c r="D289" s="166" t="s">
        <v>384</v>
      </c>
      <c r="E289" s="90">
        <f>SUM(E290)</f>
        <v>349852.32</v>
      </c>
      <c r="F289" s="90"/>
      <c r="G289" s="88"/>
      <c r="H289" s="89">
        <f>SUM(H290)</f>
        <v>0</v>
      </c>
      <c r="I289" s="89">
        <f>SUM(I290)</f>
        <v>0</v>
      </c>
      <c r="J289" s="89">
        <f>SUM(J290)</f>
        <v>0</v>
      </c>
    </row>
    <row r="290" spans="1:12" ht="15" customHeight="1" x14ac:dyDescent="0.3">
      <c r="A290" s="102">
        <v>3813</v>
      </c>
      <c r="B290" s="165"/>
      <c r="C290" s="129" t="s">
        <v>371</v>
      </c>
      <c r="D290" s="95" t="s">
        <v>346</v>
      </c>
      <c r="E290" s="92">
        <v>349852.32</v>
      </c>
      <c r="F290" s="92"/>
      <c r="G290" s="88"/>
      <c r="H290" s="88">
        <v>0</v>
      </c>
      <c r="I290" s="88">
        <v>0</v>
      </c>
      <c r="J290" s="88">
        <v>0</v>
      </c>
    </row>
    <row r="291" spans="1:12" ht="12.6" customHeight="1" x14ac:dyDescent="0.3">
      <c r="A291" s="102"/>
      <c r="B291" s="165"/>
      <c r="C291" s="166"/>
      <c r="D291" s="95"/>
      <c r="E291" s="92"/>
      <c r="F291" s="92"/>
      <c r="G291" s="89"/>
      <c r="H291" s="89"/>
      <c r="I291" s="89"/>
      <c r="J291" s="101"/>
    </row>
    <row r="292" spans="1:12" ht="25.8" customHeight="1" x14ac:dyDescent="0.3">
      <c r="A292" s="164">
        <v>4</v>
      </c>
      <c r="B292" s="165"/>
      <c r="C292" s="166"/>
      <c r="D292" s="166" t="s">
        <v>341</v>
      </c>
      <c r="E292" s="90">
        <f>SUM(E293+E299)</f>
        <v>2223401.42</v>
      </c>
      <c r="F292" s="90">
        <v>0</v>
      </c>
      <c r="G292" s="89">
        <f>SUM(G293+G296)</f>
        <v>0</v>
      </c>
      <c r="H292" s="89">
        <f>SUM(H293+H295)</f>
        <v>52102.97</v>
      </c>
      <c r="I292" s="89">
        <f>SUM(I293:I296)</f>
        <v>0</v>
      </c>
      <c r="J292" s="101">
        <f>SUM(J293:J296)</f>
        <v>0</v>
      </c>
    </row>
    <row r="293" spans="1:12" ht="20.399999999999999" customHeight="1" x14ac:dyDescent="0.3">
      <c r="A293" s="104">
        <v>41</v>
      </c>
      <c r="B293" s="122"/>
      <c r="C293" s="166"/>
      <c r="D293" s="166" t="s">
        <v>341</v>
      </c>
      <c r="E293" s="90">
        <f>SUM(E294:E297)</f>
        <v>2223401.42</v>
      </c>
      <c r="F293" s="90">
        <v>0</v>
      </c>
      <c r="G293" s="89">
        <v>0</v>
      </c>
      <c r="H293" s="89">
        <v>0</v>
      </c>
      <c r="I293" s="89">
        <v>0</v>
      </c>
      <c r="J293" s="101">
        <v>0</v>
      </c>
    </row>
    <row r="294" spans="1:12" ht="16.8" customHeight="1" x14ac:dyDescent="0.3">
      <c r="A294" s="102">
        <v>4123</v>
      </c>
      <c r="B294" s="122"/>
      <c r="C294" s="129" t="s">
        <v>372</v>
      </c>
      <c r="D294" s="95" t="s">
        <v>349</v>
      </c>
      <c r="E294" s="92">
        <v>6260</v>
      </c>
      <c r="F294" s="92"/>
      <c r="G294" s="89"/>
      <c r="H294" s="88">
        <v>0</v>
      </c>
      <c r="I294" s="89"/>
      <c r="J294" s="101"/>
    </row>
    <row r="295" spans="1:12" ht="16.8" customHeight="1" x14ac:dyDescent="0.3">
      <c r="A295" s="102">
        <v>42</v>
      </c>
      <c r="B295" s="122"/>
      <c r="C295" s="129"/>
      <c r="D295" s="95"/>
      <c r="E295" s="92"/>
      <c r="F295" s="92"/>
      <c r="G295" s="89"/>
      <c r="H295" s="89">
        <f>SUM(H296:H297)</f>
        <v>52102.97</v>
      </c>
      <c r="I295" s="89">
        <v>0</v>
      </c>
      <c r="J295" s="101">
        <v>0</v>
      </c>
    </row>
    <row r="296" spans="1:12" ht="17.399999999999999" customHeight="1" x14ac:dyDescent="0.3">
      <c r="A296" s="102">
        <v>4221</v>
      </c>
      <c r="B296" s="122"/>
      <c r="C296" s="129" t="s">
        <v>373</v>
      </c>
      <c r="D296" s="95" t="s">
        <v>156</v>
      </c>
      <c r="E296" s="92">
        <v>125498.88</v>
      </c>
      <c r="F296" s="92"/>
      <c r="G296" s="88">
        <v>0</v>
      </c>
      <c r="H296" s="88">
        <v>40000</v>
      </c>
      <c r="I296" s="88">
        <v>0</v>
      </c>
      <c r="J296" s="96">
        <v>0</v>
      </c>
    </row>
    <row r="297" spans="1:12" ht="16.8" customHeight="1" x14ac:dyDescent="0.3">
      <c r="A297" s="102">
        <v>4227</v>
      </c>
      <c r="B297" s="122"/>
      <c r="C297" s="129" t="s">
        <v>374</v>
      </c>
      <c r="D297" s="95" t="s">
        <v>347</v>
      </c>
      <c r="E297" s="92">
        <v>2091642.54</v>
      </c>
      <c r="F297" s="92"/>
      <c r="G297" s="89"/>
      <c r="H297" s="88">
        <v>12102.97</v>
      </c>
      <c r="I297" s="88">
        <v>0</v>
      </c>
      <c r="J297" s="96">
        <v>0</v>
      </c>
    </row>
    <row r="298" spans="1:12" ht="15" customHeight="1" x14ac:dyDescent="0.3">
      <c r="A298" s="104"/>
      <c r="B298" s="122"/>
      <c r="C298" s="166"/>
      <c r="D298" s="166"/>
      <c r="E298" s="90"/>
      <c r="F298" s="90"/>
      <c r="G298" s="89"/>
      <c r="H298" s="89"/>
      <c r="I298" s="89"/>
      <c r="J298" s="101"/>
    </row>
    <row r="299" spans="1:12" ht="15" customHeight="1" x14ac:dyDescent="0.3">
      <c r="A299" s="104">
        <v>45</v>
      </c>
      <c r="B299" s="165"/>
      <c r="C299" s="166"/>
      <c r="D299" s="166" t="s">
        <v>88</v>
      </c>
      <c r="E299" s="90">
        <v>0</v>
      </c>
      <c r="F299" s="90">
        <v>0</v>
      </c>
      <c r="G299" s="89"/>
      <c r="H299" s="89"/>
      <c r="I299" s="89"/>
      <c r="J299" s="101"/>
    </row>
    <row r="300" spans="1:12" ht="15" customHeight="1" x14ac:dyDescent="0.3">
      <c r="A300" s="104"/>
      <c r="B300" s="165"/>
      <c r="C300" s="166"/>
      <c r="D300" s="166"/>
      <c r="E300" s="90"/>
      <c r="F300" s="90"/>
      <c r="G300" s="89"/>
      <c r="H300" s="89"/>
      <c r="I300" s="89"/>
      <c r="J300" s="101"/>
    </row>
    <row r="301" spans="1:12" ht="13.2" customHeight="1" x14ac:dyDescent="0.3">
      <c r="A301" s="177"/>
      <c r="B301" s="178">
        <v>92</v>
      </c>
      <c r="C301" s="179"/>
      <c r="D301" s="179" t="s">
        <v>275</v>
      </c>
      <c r="E301" s="229">
        <f>SUM(E302)</f>
        <v>104184.7</v>
      </c>
      <c r="F301" s="229">
        <f>SUM(F302)</f>
        <v>30000</v>
      </c>
      <c r="G301" s="181">
        <v>104184.7</v>
      </c>
      <c r="H301" s="181">
        <v>-94102.97</v>
      </c>
      <c r="I301" s="181">
        <v>0</v>
      </c>
      <c r="J301" s="182">
        <v>0</v>
      </c>
      <c r="L301" s="202"/>
    </row>
    <row r="302" spans="1:12" ht="13.2" customHeight="1" x14ac:dyDescent="0.3">
      <c r="A302" s="65"/>
      <c r="B302" s="228">
        <v>32</v>
      </c>
      <c r="C302" s="169"/>
      <c r="D302" s="76"/>
      <c r="E302" s="48">
        <v>104184.7</v>
      </c>
      <c r="F302" s="48">
        <v>30000</v>
      </c>
      <c r="G302" s="88">
        <v>104184.7</v>
      </c>
      <c r="H302" s="88">
        <v>-94102.97</v>
      </c>
      <c r="I302" s="88">
        <v>0</v>
      </c>
      <c r="J302" s="96">
        <v>0</v>
      </c>
    </row>
    <row r="303" spans="1:12" ht="13.2" customHeight="1" x14ac:dyDescent="0.3">
      <c r="A303" s="177"/>
      <c r="B303" s="178">
        <v>23</v>
      </c>
      <c r="C303" s="179"/>
      <c r="D303" s="179" t="s">
        <v>276</v>
      </c>
      <c r="E303" s="180"/>
      <c r="F303" s="180"/>
      <c r="G303" s="181">
        <v>360824.05</v>
      </c>
      <c r="H303" s="181"/>
      <c r="I303" s="181"/>
      <c r="J303" s="182"/>
    </row>
    <row r="304" spans="1:12" x14ac:dyDescent="0.3">
      <c r="A304" s="102"/>
      <c r="B304" s="109">
        <v>23</v>
      </c>
      <c r="C304" s="95"/>
      <c r="D304" s="95" t="s">
        <v>276</v>
      </c>
      <c r="E304" s="48">
        <v>360824.05</v>
      </c>
      <c r="F304" s="48"/>
      <c r="G304" s="88">
        <v>360824.05</v>
      </c>
      <c r="H304" s="89"/>
      <c r="I304" s="89"/>
      <c r="J304" s="101"/>
    </row>
    <row r="305" spans="1:10" x14ac:dyDescent="0.3">
      <c r="A305" s="102"/>
      <c r="B305" s="115"/>
      <c r="C305" s="129"/>
      <c r="D305" s="95"/>
      <c r="E305" s="92"/>
      <c r="F305" s="92"/>
      <c r="G305" s="88"/>
      <c r="H305" s="88"/>
      <c r="I305" s="88"/>
      <c r="J305" s="96"/>
    </row>
    <row r="306" spans="1:10" x14ac:dyDescent="0.3">
      <c r="A306" s="102"/>
      <c r="B306" s="115"/>
      <c r="C306" s="129"/>
      <c r="D306" s="95"/>
      <c r="E306" s="92"/>
      <c r="F306" s="92"/>
      <c r="G306" s="88"/>
      <c r="H306" s="88"/>
      <c r="I306" s="88"/>
      <c r="J306" s="96"/>
    </row>
    <row r="307" spans="1:10" x14ac:dyDescent="0.3">
      <c r="A307" s="65"/>
      <c r="B307" s="67"/>
      <c r="C307" s="59"/>
      <c r="D307" s="68" t="s">
        <v>96</v>
      </c>
      <c r="E307" s="83">
        <v>3172394.73</v>
      </c>
      <c r="F307" s="83">
        <f>SUM(F12+F50+F158+F198+F205+F260+F244+F302)</f>
        <v>2369081.23</v>
      </c>
      <c r="G307" s="84">
        <f>SUM(G8)</f>
        <v>3352310.6999999997</v>
      </c>
      <c r="H307" s="84">
        <f>SUM(H8)</f>
        <v>2933933.6900000004</v>
      </c>
      <c r="I307" s="84">
        <f>SUM(I8)</f>
        <v>2802530.7200000007</v>
      </c>
      <c r="J307" s="84">
        <f>SUM(J8)</f>
        <v>2790211.3600000008</v>
      </c>
    </row>
    <row r="308" spans="1:10" x14ac:dyDescent="0.3">
      <c r="A308" s="65"/>
      <c r="B308" s="67"/>
      <c r="C308" s="59"/>
      <c r="D308" s="58"/>
      <c r="E308" s="8"/>
      <c r="F308" s="8"/>
      <c r="G308" s="9"/>
      <c r="H308" s="9"/>
      <c r="I308" s="9"/>
      <c r="J308" s="10"/>
    </row>
  </sheetData>
  <mergeCells count="33">
    <mergeCell ref="A83:C83"/>
    <mergeCell ref="A97:C97"/>
    <mergeCell ref="A126:C126"/>
    <mergeCell ref="A10:C10"/>
    <mergeCell ref="A12:C12"/>
    <mergeCell ref="A14:C14"/>
    <mergeCell ref="A15:C15"/>
    <mergeCell ref="A50:C50"/>
    <mergeCell ref="A16:C16"/>
    <mergeCell ref="A17:C17"/>
    <mergeCell ref="A1:J1"/>
    <mergeCell ref="A3:J3"/>
    <mergeCell ref="A5:C5"/>
    <mergeCell ref="A9:C9"/>
    <mergeCell ref="A8:C8"/>
    <mergeCell ref="A7:C7"/>
    <mergeCell ref="A6:C6"/>
    <mergeCell ref="A138:C138"/>
    <mergeCell ref="A139:C139"/>
    <mergeCell ref="A160:C160"/>
    <mergeCell ref="A245:C245"/>
    <mergeCell ref="A261:C261"/>
    <mergeCell ref="A198:C198"/>
    <mergeCell ref="A199:C199"/>
    <mergeCell ref="A158:C158"/>
    <mergeCell ref="A244:C244"/>
    <mergeCell ref="A260:C260"/>
    <mergeCell ref="A205:C205"/>
    <mergeCell ref="A206:C206"/>
    <mergeCell ref="A215:C215"/>
    <mergeCell ref="A224:C224"/>
    <mergeCell ref="A225:C225"/>
    <mergeCell ref="A234:C234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2024-12-19T12:15:35Z</cp:lastPrinted>
  <dcterms:created xsi:type="dcterms:W3CDTF">2022-08-12T12:51:27Z</dcterms:created>
  <dcterms:modified xsi:type="dcterms:W3CDTF">2025-01-23T06:12:22Z</dcterms:modified>
</cp:coreProperties>
</file>