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ija\Desktop\Razno\Financijski plan\"/>
    </mc:Choice>
  </mc:AlternateContent>
  <bookViews>
    <workbookView xWindow="0" yWindow="0" windowWidth="23010" windowHeight="10125" firstSheet="1" activeTab="5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0" l="1"/>
  <c r="G9" i="10"/>
  <c r="G15" i="10" s="1"/>
  <c r="I32" i="3"/>
  <c r="H32" i="3"/>
  <c r="I25" i="3"/>
  <c r="H25" i="3"/>
  <c r="E32" i="3"/>
  <c r="E25" i="3"/>
  <c r="E24" i="3" s="1"/>
  <c r="G99" i="8" l="1"/>
  <c r="F99" i="8"/>
  <c r="E99" i="8"/>
  <c r="D99" i="8"/>
  <c r="C99" i="8"/>
  <c r="B99" i="8"/>
  <c r="F91" i="8"/>
  <c r="F73" i="8" s="1"/>
  <c r="E91" i="8"/>
  <c r="B91" i="8"/>
  <c r="B86" i="8"/>
  <c r="G73" i="8"/>
  <c r="E73" i="8"/>
  <c r="D73" i="8"/>
  <c r="C73" i="8"/>
  <c r="B73" i="8"/>
  <c r="G69" i="8"/>
  <c r="F69" i="8"/>
  <c r="E69" i="8"/>
  <c r="D69" i="8"/>
  <c r="C69" i="8"/>
  <c r="B69" i="8"/>
  <c r="G65" i="8"/>
  <c r="F65" i="8"/>
  <c r="E65" i="8"/>
  <c r="D65" i="8"/>
  <c r="C65" i="8"/>
  <c r="B65" i="8"/>
  <c r="G60" i="8"/>
  <c r="F60" i="8"/>
  <c r="E60" i="8"/>
  <c r="D60" i="8"/>
  <c r="C60" i="8"/>
  <c r="B60" i="8"/>
  <c r="G299" i="7" l="1"/>
  <c r="G298" i="7" s="1"/>
  <c r="G291" i="7"/>
  <c r="G259" i="7"/>
  <c r="G254" i="7" s="1"/>
  <c r="G253" i="7" s="1"/>
  <c r="G255" i="7"/>
  <c r="G250" i="7"/>
  <c r="G246" i="7"/>
  <c r="G245" i="7"/>
  <c r="G244" i="7" s="1"/>
  <c r="G237" i="7"/>
  <c r="G236" i="7" s="1"/>
  <c r="G235" i="7" s="1"/>
  <c r="G234" i="7" s="1"/>
  <c r="G229" i="7"/>
  <c r="G227" i="7"/>
  <c r="G221" i="7"/>
  <c r="G200" i="7"/>
  <c r="G198" i="7"/>
  <c r="G191" i="7"/>
  <c r="G188" i="7"/>
  <c r="G187" i="7"/>
  <c r="G182" i="7"/>
  <c r="G172" i="7"/>
  <c r="G166" i="7"/>
  <c r="G162" i="7"/>
  <c r="G153" i="7"/>
  <c r="G152" i="7"/>
  <c r="G150" i="7"/>
  <c r="G128" i="7"/>
  <c r="G117" i="7"/>
  <c r="G116" i="7" s="1"/>
  <c r="G115" i="7" s="1"/>
  <c r="G112" i="7"/>
  <c r="G110" i="7"/>
  <c r="G109" i="7" s="1"/>
  <c r="G100" i="7"/>
  <c r="G97" i="7"/>
  <c r="G96" i="7"/>
  <c r="G95" i="7" s="1"/>
  <c r="G91" i="7"/>
  <c r="G87" i="7"/>
  <c r="G86" i="7" s="1"/>
  <c r="G77" i="7"/>
  <c r="G76" i="7" s="1"/>
  <c r="G58" i="7"/>
  <c r="G54" i="7"/>
  <c r="G47" i="7"/>
  <c r="G46" i="7"/>
  <c r="G43" i="7"/>
  <c r="G18" i="7"/>
  <c r="G16" i="7"/>
  <c r="F18" i="7"/>
  <c r="F12" i="7" s="1"/>
  <c r="F43" i="7"/>
  <c r="F47" i="7"/>
  <c r="F46" i="7" s="1"/>
  <c r="F54" i="7"/>
  <c r="F58" i="7"/>
  <c r="F77" i="7"/>
  <c r="F76" i="7" s="1"/>
  <c r="F87" i="7"/>
  <c r="F91" i="7"/>
  <c r="F97" i="7"/>
  <c r="F100" i="7"/>
  <c r="F110" i="7"/>
  <c r="F112" i="7"/>
  <c r="F117" i="7"/>
  <c r="F128" i="7"/>
  <c r="F150" i="7"/>
  <c r="F153" i="7"/>
  <c r="F152" i="7" s="1"/>
  <c r="F162" i="7"/>
  <c r="F166" i="7"/>
  <c r="F172" i="7"/>
  <c r="F182" i="7"/>
  <c r="F188" i="7"/>
  <c r="F191" i="7"/>
  <c r="F198" i="7"/>
  <c r="F200" i="7"/>
  <c r="F221" i="7"/>
  <c r="F227" i="7"/>
  <c r="F229" i="7"/>
  <c r="F237" i="7"/>
  <c r="F236" i="7" s="1"/>
  <c r="F235" i="7" s="1"/>
  <c r="F234" i="7" s="1"/>
  <c r="F248" i="7"/>
  <c r="F250" i="7"/>
  <c r="F256" i="7"/>
  <c r="F258" i="7"/>
  <c r="F259" i="7"/>
  <c r="F267" i="7"/>
  <c r="F271" i="7"/>
  <c r="F291" i="7"/>
  <c r="F299" i="7"/>
  <c r="F298" i="7" s="1"/>
  <c r="J299" i="7"/>
  <c r="J298" i="7" s="1"/>
  <c r="I299" i="7"/>
  <c r="I298" i="7" s="1"/>
  <c r="H299" i="7"/>
  <c r="H298" i="7" s="1"/>
  <c r="E299" i="7"/>
  <c r="E298" i="7" s="1"/>
  <c r="J291" i="7"/>
  <c r="I291" i="7"/>
  <c r="I266" i="7" s="1"/>
  <c r="I265" i="7" s="1"/>
  <c r="H291" i="7"/>
  <c r="H271" i="7" s="1"/>
  <c r="E291" i="7"/>
  <c r="E287" i="7"/>
  <c r="E284" i="7"/>
  <c r="E281" i="7"/>
  <c r="E279" i="7"/>
  <c r="E277" i="7"/>
  <c r="E272" i="7"/>
  <c r="E267" i="7"/>
  <c r="J259" i="7"/>
  <c r="I259" i="7"/>
  <c r="H259" i="7"/>
  <c r="E259" i="7"/>
  <c r="J255" i="7"/>
  <c r="I255" i="7"/>
  <c r="H255" i="7"/>
  <c r="E255" i="7"/>
  <c r="J250" i="7"/>
  <c r="I250" i="7"/>
  <c r="H250" i="7"/>
  <c r="E250" i="7"/>
  <c r="J246" i="7"/>
  <c r="I246" i="7"/>
  <c r="H246" i="7"/>
  <c r="E246" i="7"/>
  <c r="J237" i="7"/>
  <c r="J236" i="7" s="1"/>
  <c r="J235" i="7" s="1"/>
  <c r="J234" i="7" s="1"/>
  <c r="I237" i="7"/>
  <c r="I236" i="7" s="1"/>
  <c r="I235" i="7" s="1"/>
  <c r="I234" i="7" s="1"/>
  <c r="H237" i="7"/>
  <c r="H236" i="7" s="1"/>
  <c r="H235" i="7" s="1"/>
  <c r="H234" i="7" s="1"/>
  <c r="E237" i="7"/>
  <c r="E236" i="7" s="1"/>
  <c r="E235" i="7" s="1"/>
  <c r="E234" i="7" s="1"/>
  <c r="J229" i="7"/>
  <c r="I229" i="7"/>
  <c r="H229" i="7"/>
  <c r="E229" i="7"/>
  <c r="J227" i="7"/>
  <c r="I227" i="7"/>
  <c r="H227" i="7"/>
  <c r="E227" i="7"/>
  <c r="J221" i="7"/>
  <c r="I221" i="7"/>
  <c r="H221" i="7"/>
  <c r="E221" i="7"/>
  <c r="J200" i="7"/>
  <c r="I200" i="7"/>
  <c r="H200" i="7"/>
  <c r="E200" i="7"/>
  <c r="J198" i="7"/>
  <c r="I198" i="7"/>
  <c r="H198" i="7"/>
  <c r="E198" i="7"/>
  <c r="J191" i="7"/>
  <c r="I191" i="7"/>
  <c r="H191" i="7"/>
  <c r="E191" i="7"/>
  <c r="J188" i="7"/>
  <c r="I188" i="7"/>
  <c r="H188" i="7"/>
  <c r="E188" i="7"/>
  <c r="J182" i="7"/>
  <c r="I182" i="7"/>
  <c r="H182" i="7"/>
  <c r="E182" i="7"/>
  <c r="J172" i="7"/>
  <c r="I172" i="7"/>
  <c r="H172" i="7"/>
  <c r="E172" i="7"/>
  <c r="J166" i="7"/>
  <c r="I166" i="7"/>
  <c r="H166" i="7"/>
  <c r="E166" i="7"/>
  <c r="J162" i="7"/>
  <c r="I162" i="7"/>
  <c r="I161" i="7" s="1"/>
  <c r="H162" i="7"/>
  <c r="E162" i="7"/>
  <c r="J153" i="7"/>
  <c r="J152" i="7" s="1"/>
  <c r="I153" i="7"/>
  <c r="I152" i="7" s="1"/>
  <c r="H153" i="7"/>
  <c r="H152" i="7" s="1"/>
  <c r="E153" i="7"/>
  <c r="E152" i="7" s="1"/>
  <c r="J150" i="7"/>
  <c r="I150" i="7"/>
  <c r="H150" i="7"/>
  <c r="E150" i="7"/>
  <c r="J128" i="7"/>
  <c r="I128" i="7"/>
  <c r="H128" i="7"/>
  <c r="E128" i="7"/>
  <c r="J117" i="7"/>
  <c r="I117" i="7"/>
  <c r="H117" i="7"/>
  <c r="E117" i="7"/>
  <c r="J112" i="7"/>
  <c r="I112" i="7"/>
  <c r="H112" i="7"/>
  <c r="E112" i="7"/>
  <c r="J110" i="7"/>
  <c r="I110" i="7"/>
  <c r="H110" i="7"/>
  <c r="H109" i="7" s="1"/>
  <c r="E110" i="7"/>
  <c r="E109" i="7" s="1"/>
  <c r="J100" i="7"/>
  <c r="I100" i="7"/>
  <c r="H100" i="7"/>
  <c r="E100" i="7"/>
  <c r="J97" i="7"/>
  <c r="J96" i="7" s="1"/>
  <c r="J95" i="7" s="1"/>
  <c r="I97" i="7"/>
  <c r="H97" i="7"/>
  <c r="E97" i="7"/>
  <c r="J91" i="7"/>
  <c r="I91" i="7"/>
  <c r="H91" i="7"/>
  <c r="J87" i="7"/>
  <c r="I87" i="7"/>
  <c r="H87" i="7"/>
  <c r="E87" i="7"/>
  <c r="E86" i="7" s="1"/>
  <c r="H86" i="7"/>
  <c r="J77" i="7"/>
  <c r="J76" i="7" s="1"/>
  <c r="I77" i="7"/>
  <c r="I76" i="7" s="1"/>
  <c r="H77" i="7"/>
  <c r="H76" i="7" s="1"/>
  <c r="E77" i="7"/>
  <c r="E76" i="7" s="1"/>
  <c r="J58" i="7"/>
  <c r="I58" i="7"/>
  <c r="H58" i="7"/>
  <c r="E58" i="7"/>
  <c r="J54" i="7"/>
  <c r="I54" i="7"/>
  <c r="H54" i="7"/>
  <c r="E54" i="7"/>
  <c r="J47" i="7"/>
  <c r="J46" i="7" s="1"/>
  <c r="I47" i="7"/>
  <c r="I46" i="7" s="1"/>
  <c r="H47" i="7"/>
  <c r="H46" i="7" s="1"/>
  <c r="E47" i="7"/>
  <c r="E46" i="7" s="1"/>
  <c r="J43" i="7"/>
  <c r="I43" i="7"/>
  <c r="H43" i="7"/>
  <c r="E43" i="7"/>
  <c r="J18" i="7"/>
  <c r="I18" i="7"/>
  <c r="H18" i="7"/>
  <c r="E18" i="7"/>
  <c r="J16" i="7"/>
  <c r="I16" i="7"/>
  <c r="H16" i="7"/>
  <c r="E16" i="7"/>
  <c r="F187" i="7" l="1"/>
  <c r="J245" i="7"/>
  <c r="J244" i="7" s="1"/>
  <c r="J241" i="7" s="1"/>
  <c r="J254" i="7"/>
  <c r="J253" i="7" s="1"/>
  <c r="F96" i="7"/>
  <c r="F95" i="7" s="1"/>
  <c r="G53" i="7"/>
  <c r="G52" i="7" s="1"/>
  <c r="G161" i="7"/>
  <c r="G197" i="7"/>
  <c r="G196" i="7" s="1"/>
  <c r="G194" i="7" s="1"/>
  <c r="G15" i="7"/>
  <c r="G14" i="7" s="1"/>
  <c r="G171" i="7"/>
  <c r="G170" i="7" s="1"/>
  <c r="G50" i="7" s="1"/>
  <c r="G226" i="7"/>
  <c r="G306" i="7" s="1"/>
  <c r="F246" i="7"/>
  <c r="F245" i="7" s="1"/>
  <c r="F243" i="7" s="1"/>
  <c r="G266" i="7"/>
  <c r="G265" i="7" s="1"/>
  <c r="G242" i="7"/>
  <c r="G243" i="7"/>
  <c r="G241" i="7"/>
  <c r="G12" i="7"/>
  <c r="F266" i="7"/>
  <c r="F265" i="7" s="1"/>
  <c r="F264" i="7" s="1"/>
  <c r="F255" i="7"/>
  <c r="F254" i="7" s="1"/>
  <c r="F253" i="7" s="1"/>
  <c r="J266" i="7"/>
  <c r="J265" i="7" s="1"/>
  <c r="J109" i="7"/>
  <c r="E245" i="7"/>
  <c r="E243" i="7" s="1"/>
  <c r="F86" i="7"/>
  <c r="F171" i="7"/>
  <c r="F170" i="7" s="1"/>
  <c r="F109" i="7"/>
  <c r="E96" i="7"/>
  <c r="E95" i="7" s="1"/>
  <c r="E187" i="7"/>
  <c r="F226" i="7"/>
  <c r="I245" i="7"/>
  <c r="I244" i="7" s="1"/>
  <c r="I242" i="7" s="1"/>
  <c r="F197" i="7"/>
  <c r="J171" i="7"/>
  <c r="J170" i="7" s="1"/>
  <c r="H226" i="7"/>
  <c r="I187" i="7"/>
  <c r="E15" i="7"/>
  <c r="E14" i="7" s="1"/>
  <c r="H245" i="7"/>
  <c r="H244" i="7" s="1"/>
  <c r="J86" i="7"/>
  <c r="F161" i="7"/>
  <c r="F53" i="7"/>
  <c r="F52" i="7" s="1"/>
  <c r="F15" i="7"/>
  <c r="F14" i="7" s="1"/>
  <c r="F116" i="7"/>
  <c r="F115" i="7" s="1"/>
  <c r="F50" i="7" s="1"/>
  <c r="F194" i="7"/>
  <c r="F196" i="7"/>
  <c r="H161" i="7"/>
  <c r="J197" i="7"/>
  <c r="J196" i="7" s="1"/>
  <c r="J194" i="7" s="1"/>
  <c r="H187" i="7"/>
  <c r="I226" i="7"/>
  <c r="I254" i="7"/>
  <c r="I253" i="7" s="1"/>
  <c r="I241" i="7" s="1"/>
  <c r="I96" i="7"/>
  <c r="I95" i="7" s="1"/>
  <c r="I109" i="7"/>
  <c r="E116" i="7"/>
  <c r="E115" i="7" s="1"/>
  <c r="E161" i="7"/>
  <c r="H171" i="7"/>
  <c r="H170" i="7" s="1"/>
  <c r="I171" i="7"/>
  <c r="I170" i="7" s="1"/>
  <c r="E226" i="7"/>
  <c r="E254" i="7"/>
  <c r="E253" i="7" s="1"/>
  <c r="H254" i="7"/>
  <c r="H253" i="7" s="1"/>
  <c r="H53" i="7"/>
  <c r="H52" i="7" s="1"/>
  <c r="J187" i="7"/>
  <c r="I116" i="7"/>
  <c r="I115" i="7" s="1"/>
  <c r="I15" i="7"/>
  <c r="I14" i="7" s="1"/>
  <c r="J161" i="7"/>
  <c r="E197" i="7"/>
  <c r="E194" i="7" s="1"/>
  <c r="I197" i="7"/>
  <c r="I196" i="7" s="1"/>
  <c r="I194" i="7" s="1"/>
  <c r="H266" i="7"/>
  <c r="H265" i="7" s="1"/>
  <c r="H264" i="7" s="1"/>
  <c r="I86" i="7"/>
  <c r="J53" i="7"/>
  <c r="J52" i="7" s="1"/>
  <c r="H197" i="7"/>
  <c r="H196" i="7" s="1"/>
  <c r="H194" i="7" s="1"/>
  <c r="J226" i="7"/>
  <c r="J15" i="7"/>
  <c r="J14" i="7" s="1"/>
  <c r="J12" i="7" s="1"/>
  <c r="I53" i="7"/>
  <c r="I52" i="7" s="1"/>
  <c r="J116" i="7"/>
  <c r="J115" i="7" s="1"/>
  <c r="E171" i="7"/>
  <c r="E170" i="7" s="1"/>
  <c r="E271" i="7"/>
  <c r="E266" i="7" s="1"/>
  <c r="E265" i="7" s="1"/>
  <c r="E264" i="7" s="1"/>
  <c r="E12" i="7"/>
  <c r="H96" i="7"/>
  <c r="H95" i="7" s="1"/>
  <c r="H116" i="7"/>
  <c r="H115" i="7" s="1"/>
  <c r="H15" i="7"/>
  <c r="H14" i="7" s="1"/>
  <c r="J242" i="7"/>
  <c r="E53" i="7"/>
  <c r="E52" i="7" s="1"/>
  <c r="H242" i="7"/>
  <c r="E244" i="7"/>
  <c r="B10" i="8"/>
  <c r="B11" i="8"/>
  <c r="B50" i="8"/>
  <c r="B42" i="8"/>
  <c r="B37" i="8"/>
  <c r="B20" i="8"/>
  <c r="B16" i="8"/>
  <c r="D32" i="3"/>
  <c r="D24" i="3" s="1"/>
  <c r="D25" i="3"/>
  <c r="D11" i="3"/>
  <c r="F306" i="7" l="1"/>
  <c r="F244" i="7"/>
  <c r="F242" i="7" s="1"/>
  <c r="G307" i="7"/>
  <c r="J243" i="7"/>
  <c r="G8" i="7"/>
  <c r="E306" i="7"/>
  <c r="I307" i="7"/>
  <c r="I12" i="7"/>
  <c r="I8" i="7" s="1"/>
  <c r="E196" i="7"/>
  <c r="J306" i="7"/>
  <c r="H243" i="7"/>
  <c r="I50" i="7"/>
  <c r="J50" i="7"/>
  <c r="J8" i="7" s="1"/>
  <c r="H306" i="7"/>
  <c r="E50" i="7"/>
  <c r="I306" i="7"/>
  <c r="F241" i="7"/>
  <c r="F307" i="7" s="1"/>
  <c r="H241" i="7"/>
  <c r="H307" i="7" s="1"/>
  <c r="I243" i="7"/>
  <c r="H50" i="7"/>
  <c r="J307" i="7"/>
  <c r="E241" i="7"/>
  <c r="E307" i="7" s="1"/>
  <c r="E242" i="7"/>
  <c r="H12" i="7"/>
  <c r="B59" i="8"/>
  <c r="H8" i="7" l="1"/>
  <c r="F8" i="7"/>
  <c r="G9" i="6"/>
  <c r="G12" i="6"/>
  <c r="G13" i="6"/>
  <c r="E11" i="5"/>
  <c r="I12" i="10"/>
  <c r="I9" i="10"/>
  <c r="G25" i="3"/>
  <c r="G24" i="3" s="1"/>
  <c r="E12" i="5"/>
  <c r="I15" i="10" l="1"/>
  <c r="E24" i="8"/>
  <c r="F42" i="8"/>
  <c r="G11" i="3" l="1"/>
  <c r="E11" i="8"/>
  <c r="E59" i="8" l="1"/>
  <c r="E50" i="8"/>
  <c r="E42" i="8"/>
  <c r="E20" i="8" l="1"/>
  <c r="E16" i="8"/>
  <c r="E10" i="8" l="1"/>
  <c r="G16" i="8"/>
  <c r="F16" i="8"/>
  <c r="D16" i="8"/>
  <c r="C16" i="8"/>
  <c r="D11" i="8" l="1"/>
  <c r="G12" i="5" l="1"/>
  <c r="G11" i="5" s="1"/>
  <c r="F12" i="5"/>
  <c r="F11" i="5" s="1"/>
  <c r="D12" i="5"/>
  <c r="D11" i="5" s="1"/>
  <c r="C12" i="5"/>
  <c r="C11" i="5" s="1"/>
  <c r="B12" i="5"/>
  <c r="B11" i="5" s="1"/>
  <c r="F25" i="3" l="1"/>
  <c r="G8" i="9" l="1"/>
  <c r="F8" i="9"/>
  <c r="D8" i="9"/>
  <c r="C8" i="9"/>
  <c r="B8" i="9"/>
  <c r="I12" i="6"/>
  <c r="I8" i="6"/>
  <c r="F12" i="6"/>
  <c r="F13" i="6"/>
  <c r="D8" i="6"/>
  <c r="I13" i="6"/>
  <c r="I9" i="6"/>
  <c r="H13" i="6"/>
  <c r="H12" i="6" s="1"/>
  <c r="H9" i="6"/>
  <c r="H8" i="6" s="1"/>
  <c r="F9" i="6"/>
  <c r="F8" i="6" s="1"/>
  <c r="E13" i="6"/>
  <c r="E12" i="6" s="1"/>
  <c r="E9" i="6"/>
  <c r="E8" i="6" s="1"/>
  <c r="D13" i="6"/>
  <c r="D12" i="6" s="1"/>
  <c r="D9" i="6"/>
  <c r="G11" i="8"/>
  <c r="G20" i="8"/>
  <c r="G24" i="8"/>
  <c r="G50" i="8"/>
  <c r="F11" i="8"/>
  <c r="F20" i="8"/>
  <c r="F24" i="8"/>
  <c r="F50" i="8"/>
  <c r="D20" i="8"/>
  <c r="D24" i="8"/>
  <c r="D50" i="8"/>
  <c r="D10" i="8" l="1"/>
  <c r="D59" i="8"/>
  <c r="C59" i="8"/>
  <c r="G10" i="8"/>
  <c r="G59" i="8"/>
  <c r="F59" i="8"/>
  <c r="F10" i="8"/>
  <c r="I11" i="3"/>
  <c r="H11" i="3"/>
  <c r="F11" i="3"/>
  <c r="D18" i="3"/>
  <c r="C24" i="8" l="1"/>
  <c r="C50" i="8"/>
  <c r="F32" i="3"/>
  <c r="F24" i="3" s="1"/>
  <c r="I24" i="3"/>
  <c r="H24" i="3" l="1"/>
  <c r="C20" i="8"/>
  <c r="C11" i="8"/>
  <c r="E11" i="3"/>
  <c r="C10" i="8" l="1"/>
  <c r="F38" i="10" l="1"/>
  <c r="G35" i="10" s="1"/>
  <c r="G38" i="10" s="1"/>
  <c r="H38" i="10" s="1"/>
  <c r="K22" i="10"/>
  <c r="H22" i="10"/>
  <c r="G22" i="10"/>
  <c r="F22" i="10"/>
  <c r="K12" i="10"/>
  <c r="J12" i="10"/>
  <c r="H12" i="10"/>
  <c r="F12" i="10"/>
  <c r="K9" i="10"/>
  <c r="J9" i="10"/>
  <c r="H9" i="10"/>
  <c r="F9" i="10"/>
  <c r="F15" i="10" l="1"/>
  <c r="F23" i="10" s="1"/>
  <c r="F29" i="10" s="1"/>
  <c r="G23" i="10"/>
  <c r="K15" i="10"/>
  <c r="K23" i="10" s="1"/>
  <c r="K29" i="10" s="1"/>
  <c r="K30" i="10" s="1"/>
  <c r="J15" i="10"/>
  <c r="J23" i="10" s="1"/>
  <c r="J29" i="10" s="1"/>
  <c r="J30" i="10" s="1"/>
  <c r="H15" i="10"/>
  <c r="H23" i="10" s="1"/>
  <c r="J38" i="10"/>
  <c r="K35" i="10" s="1"/>
  <c r="K38" i="10" s="1"/>
  <c r="B24" i="8" l="1"/>
</calcChain>
</file>

<file path=xl/sharedStrings.xml><?xml version="1.0" encoding="utf-8"?>
<sst xmlns="http://schemas.openxmlformats.org/spreadsheetml/2006/main" count="714" uniqueCount="478">
  <si>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</si>
  <si>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</si>
  <si>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</si>
  <si>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</si>
  <si>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</si>
  <si>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</si>
  <si>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</si>
  <si>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</si>
  <si>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</si>
  <si>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</si>
  <si>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</si>
  <si>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</si>
  <si>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</si>
  <si>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</si>
  <si>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</si>
  <si>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</si>
  <si>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</si>
  <si>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</si>
  <si>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</si>
  <si>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</si>
  <si>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</si>
  <si>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</si>
  <si>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</si>
  <si>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</si>
  <si>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</si>
  <si>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</si>
  <si>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</si>
  <si>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</si>
  <si>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</si>
  <si>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</si>
  <si>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</si>
  <si>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</si>
  <si>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</si>
  <si>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</si>
  <si>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</si>
  <si>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</si>
  <si>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</si>
  <si>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</si>
  <si>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</si>
  <si>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</si>
  <si>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</si>
  <si>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</si>
  <si>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</si>
  <si>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</si>
  <si>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</si>
  <si>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</si>
  <si>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</si>
  <si>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</si>
  <si>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</si>
  <si>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</si>
  <si>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</si>
  <si>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</si>
  <si>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</si>
  <si>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</si>
  <si>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</si>
  <si>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</si>
  <si>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</si>
  <si>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</si>
  <si>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</si>
  <si>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</si>
  <si>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</si>
  <si>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</si>
  <si>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</si>
  <si>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</si>
  <si>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31 Vlastiti prihodi</t>
  </si>
  <si>
    <t xml:space="preserve">  54 Pomoći - EU projekti</t>
  </si>
  <si>
    <t xml:space="preserve">  55 Projekt RCK "Slav.5.1."</t>
  </si>
  <si>
    <t xml:space="preserve">  62 Donacije</t>
  </si>
  <si>
    <t>09 Obrazovanje</t>
  </si>
  <si>
    <t>0922 Više srednjoškolsko obrazovanje</t>
  </si>
  <si>
    <t>Aktivnost A600004</t>
  </si>
  <si>
    <t>Srednje školstvo-sredstva dec.f.</t>
  </si>
  <si>
    <t>Opći prihodi i primici</t>
  </si>
  <si>
    <t>Financijski rashodi</t>
  </si>
  <si>
    <t>Rash.za nab proizv.dugotr.imov.</t>
  </si>
  <si>
    <t>Rash.za nab. proizv.dugotr.imov.</t>
  </si>
  <si>
    <t>Aktivnost A600007</t>
  </si>
  <si>
    <t>Financir.iznad minim.standarda</t>
  </si>
  <si>
    <t>Vlastiti prihodi</t>
  </si>
  <si>
    <t>Rash.za nab.proizv.dugotr.imov.</t>
  </si>
  <si>
    <t>Prihodi za posebne namjene</t>
  </si>
  <si>
    <t>Aktivnost A600010</t>
  </si>
  <si>
    <t>Pomoći - EU projekti</t>
  </si>
  <si>
    <t>Pomoći EU - Projekt RCK "Slavonika" 5.1.</t>
  </si>
  <si>
    <t xml:space="preserve">Pomoći EU </t>
  </si>
  <si>
    <t>Pomoći "Školska shema"</t>
  </si>
  <si>
    <t>Odgoj i obrazovanje</t>
  </si>
  <si>
    <t>Tekući projekt T600028</t>
  </si>
  <si>
    <t>Aktivnost A600014</t>
  </si>
  <si>
    <t>Projekt "Školska shema"</t>
  </si>
  <si>
    <t>Donacije</t>
  </si>
  <si>
    <t xml:space="preserve">  58  Pomoći-"Školska shema</t>
  </si>
  <si>
    <t>IZVOR 5.2.</t>
  </si>
  <si>
    <t>IZVOR 3.1.</t>
  </si>
  <si>
    <t>IZVOR 4.2.</t>
  </si>
  <si>
    <t>IZVOR 5.3.</t>
  </si>
  <si>
    <t>IZVOR 5.1.</t>
  </si>
  <si>
    <t>IZVOR 6.2.</t>
  </si>
  <si>
    <t>IZVOR 3 - Vlastiti prihodi</t>
  </si>
  <si>
    <t>IZVOR 1 - Opći prihodi i primici</t>
  </si>
  <si>
    <t>IZVOR 5 - Pomoći</t>
  </si>
  <si>
    <t>IZVOR 6 - Donacije</t>
  </si>
  <si>
    <t>IZVOR 4 - Prihodi za posebne namjene</t>
  </si>
  <si>
    <t xml:space="preserve"> </t>
  </si>
  <si>
    <t>Glavni program A05 OBRAZOVANJE, ŠPORT I KULTURA</t>
  </si>
  <si>
    <t>Proračunski korisnik: 17835 TEHNIČKA ŠKOLA,        SLAVONSKI BROD</t>
  </si>
  <si>
    <t>RAZDJEL 006 UO ZA OBRAZOVANJE, SPORT I KULTURU</t>
  </si>
  <si>
    <t>Program 6000 Odgoj i obrazoavanje</t>
  </si>
  <si>
    <t>Vlastiti prihodi - višak</t>
  </si>
  <si>
    <t xml:space="preserve">     92 Pomoći-ostale-višak</t>
  </si>
  <si>
    <t>092 Srednjoškolsko obrazovanje</t>
  </si>
  <si>
    <t>Ostali rashodi za zaposlene</t>
  </si>
  <si>
    <t>Službena putovanja</t>
  </si>
  <si>
    <t>Nakn.za prijevoz, za rad na ter. i odv.ž</t>
  </si>
  <si>
    <t>Stručno usavršavanje zaposlenika</t>
  </si>
  <si>
    <t>Energija</t>
  </si>
  <si>
    <t>Mater.i dijel.za tekuće i invest.održav.</t>
  </si>
  <si>
    <t>Sitni inventar i auto gume</t>
  </si>
  <si>
    <t>Služb. radna i zaštitna odjeća i obuća</t>
  </si>
  <si>
    <t>Usluge telefona, 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</si>
  <si>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</si>
  <si>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</si>
  <si>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</si>
  <si>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</si>
  <si>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</si>
  <si>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</si>
  <si>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</si>
  <si>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</si>
  <si>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>Reprezentacija</t>
  </si>
  <si>
    <t>Članarine</t>
  </si>
  <si>
    <t>Pristojbe i naknade</t>
  </si>
  <si>
    <t>Ostali nespomenuti rashodi poslovanja</t>
  </si>
  <si>
    <t>Ost.trošk.nužni za ostv.nast.plana i pr.</t>
  </si>
  <si>
    <t>Bankarske usluge i usl.platnog prometa</t>
  </si>
  <si>
    <t>Zatezne kamate</t>
  </si>
  <si>
    <t>Knjige</t>
  </si>
  <si>
    <t>Nakn.trošk.osobama izvan rad. odnosa</t>
  </si>
  <si>
    <t>Usluge tekućeg i investic. održavanja</t>
  </si>
  <si>
    <t>Uredski materijal i ostali mater. radhodi</t>
  </si>
  <si>
    <t>Plaće za prekovremeni rad</t>
  </si>
  <si>
    <t>Materijal i sirovine</t>
  </si>
  <si>
    <t>Materijal i dijel.za tekuće i invest.održav.</t>
  </si>
  <si>
    <t>Naknade trošk.osobama izvan rad.odn.</t>
  </si>
  <si>
    <t>Ostali nespomenuti rash. poslovanja</t>
  </si>
  <si>
    <t>Uredska oprema i namještaj</t>
  </si>
  <si>
    <t>Uređaji, strojevi i oprema za ost.namjene</t>
  </si>
  <si>
    <t xml:space="preserve">     92 Pomoći-MZO-manjak</t>
  </si>
  <si>
    <t xml:space="preserve">     92 EU - E+ projekti-višak</t>
  </si>
  <si>
    <t>Plaće za redovan rad</t>
  </si>
  <si>
    <t>Doprinosi za obvezno zdravstv. osig.</t>
  </si>
  <si>
    <t>Doprinosi za obv. osig. u sluč. nezaposl.</t>
  </si>
  <si>
    <t>Troškovi sudskih postupaka</t>
  </si>
  <si>
    <t>Doprinosi za obvezno zdravstveno osiguranje</t>
  </si>
  <si>
    <t>Uredski materijal</t>
  </si>
  <si>
    <t>Aktivnost A600018</t>
  </si>
  <si>
    <t xml:space="preserve">IZVOR 1.1. </t>
  </si>
  <si>
    <t xml:space="preserve">IZVOR 5.1. </t>
  </si>
  <si>
    <t>Pomoći 5.1. - BPŽ</t>
  </si>
  <si>
    <t>Nakn.za prijevoz, za rad na terenu i odv. život</t>
  </si>
  <si>
    <t>Materijal i rashodi</t>
  </si>
  <si>
    <t>R2124</t>
  </si>
  <si>
    <t>R4619</t>
  </si>
  <si>
    <t>R4200</t>
  </si>
  <si>
    <t>R2122.1</t>
  </si>
  <si>
    <t>R2671</t>
  </si>
  <si>
    <t>R2117</t>
  </si>
  <si>
    <t>R2118</t>
  </si>
  <si>
    <t>R2625</t>
  </si>
  <si>
    <t>R2121</t>
  </si>
  <si>
    <t>R2123</t>
  </si>
  <si>
    <t>R3851</t>
  </si>
  <si>
    <t>R4570</t>
  </si>
  <si>
    <t>R2693</t>
  </si>
  <si>
    <t>R2444-01</t>
  </si>
  <si>
    <t>R4562-01</t>
  </si>
  <si>
    <t>R4563-01</t>
  </si>
  <si>
    <t>R4564-01</t>
  </si>
  <si>
    <t>R2444</t>
  </si>
  <si>
    <t>R4564</t>
  </si>
  <si>
    <t>R4855</t>
  </si>
  <si>
    <t>R2522</t>
  </si>
  <si>
    <t>R4856</t>
  </si>
  <si>
    <t>R2488</t>
  </si>
  <si>
    <t>R2523</t>
  </si>
  <si>
    <t>R2647</t>
  </si>
  <si>
    <t>R1015</t>
  </si>
  <si>
    <t>R2352</t>
  </si>
  <si>
    <t>R2078</t>
  </si>
  <si>
    <t>R4597</t>
  </si>
  <si>
    <t>R2350</t>
  </si>
  <si>
    <t>R4567</t>
  </si>
  <si>
    <t>R1009</t>
  </si>
  <si>
    <t>R4569</t>
  </si>
  <si>
    <t>R1010</t>
  </si>
  <si>
    <t>R2079</t>
  </si>
  <si>
    <t>R1011</t>
  </si>
  <si>
    <t>R2080</t>
  </si>
  <si>
    <t>R2087</t>
  </si>
  <si>
    <t>R3050</t>
  </si>
  <si>
    <t>R2081</t>
  </si>
  <si>
    <t>R1012</t>
  </si>
  <si>
    <t>R2082</t>
  </si>
  <si>
    <t>R2083</t>
  </si>
  <si>
    <t xml:space="preserve">   3121                           R0986-02</t>
  </si>
  <si>
    <t>R0986</t>
  </si>
  <si>
    <t>R0987</t>
  </si>
  <si>
    <t>R0988</t>
  </si>
  <si>
    <t>R0989</t>
  </si>
  <si>
    <t>R0990</t>
  </si>
  <si>
    <t>R0991</t>
  </si>
  <si>
    <t>R0992</t>
  </si>
  <si>
    <t>R2074</t>
  </si>
  <si>
    <t>R0993</t>
  </si>
  <si>
    <t>R0994</t>
  </si>
  <si>
    <t>R0995</t>
  </si>
  <si>
    <t>R0996</t>
  </si>
  <si>
    <t>R0997</t>
  </si>
  <si>
    <t>R0998</t>
  </si>
  <si>
    <t>R0999</t>
  </si>
  <si>
    <t>R1000</t>
  </si>
  <si>
    <t>R1001</t>
  </si>
  <si>
    <t>R2075</t>
  </si>
  <si>
    <t>R1002</t>
  </si>
  <si>
    <t>R1003</t>
  </si>
  <si>
    <t>R1004</t>
  </si>
  <si>
    <t>R4347</t>
  </si>
  <si>
    <t>R1005</t>
  </si>
  <si>
    <t>R1006</t>
  </si>
  <si>
    <t>R1007</t>
  </si>
  <si>
    <t>R2076</t>
  </si>
  <si>
    <t>R2077</t>
  </si>
  <si>
    <t>R4857</t>
  </si>
  <si>
    <t>R3007</t>
  </si>
  <si>
    <t>R2958</t>
  </si>
  <si>
    <t>R3018</t>
  </si>
  <si>
    <t>R3019</t>
  </si>
  <si>
    <t>Pomoći iz prorač. koji nam nije nadlež.</t>
  </si>
  <si>
    <t>REBALANS ZA 2024.</t>
  </si>
  <si>
    <t>57 Asist. u nast.-S osmj.u školu 6-opći</t>
  </si>
  <si>
    <t>57 Asist. u nast.-S osmj.u školu 6-pomoći</t>
  </si>
  <si>
    <t xml:space="preserve">  57 Asist. u nast.-S osmj.u školu 7-opći</t>
  </si>
  <si>
    <t xml:space="preserve"> 57 Asist. u nast.-S osmj.u školu 7-pomoći</t>
  </si>
  <si>
    <t>92 Višak prihoda</t>
  </si>
  <si>
    <t>43 Ostali prihodi za posebne namjene</t>
  </si>
  <si>
    <t xml:space="preserve">  92 Prihodi od donacija-višak</t>
  </si>
  <si>
    <t>IZVOR 5.1. POMOĆI - BPŽ</t>
  </si>
  <si>
    <t xml:space="preserve">  52 Pomoći iz DP - Riznica BPŽ</t>
  </si>
  <si>
    <t xml:space="preserve">  53 Pomoći iz DP - MZO - plaće</t>
  </si>
  <si>
    <t>Uredski materijal i ostali mater.rashodi</t>
  </si>
  <si>
    <t>Višak prihoda</t>
  </si>
  <si>
    <t>R4614</t>
  </si>
  <si>
    <t>GLAVA 00302 SREDNJE ŠKOLE</t>
  </si>
  <si>
    <t>S osmjehom u školu 7</t>
  </si>
  <si>
    <t>R5888</t>
  </si>
  <si>
    <t>R5889</t>
  </si>
  <si>
    <t>R5890</t>
  </si>
  <si>
    <t>R5891</t>
  </si>
  <si>
    <t>R5884</t>
  </si>
  <si>
    <t>R5886</t>
  </si>
  <si>
    <t>R5885</t>
  </si>
  <si>
    <t>R5887</t>
  </si>
  <si>
    <t>R2957</t>
  </si>
  <si>
    <t>Ostale intelektualne usluge</t>
  </si>
  <si>
    <t>R4162</t>
  </si>
  <si>
    <t>R2649</t>
  </si>
  <si>
    <t>R2520</t>
  </si>
  <si>
    <t>Uredski materijal i ost. materijalni rashodi</t>
  </si>
  <si>
    <t>R2519</t>
  </si>
  <si>
    <t>R4556</t>
  </si>
  <si>
    <t>Izvršenje 2023.</t>
  </si>
  <si>
    <t>Plan 2024.</t>
  </si>
  <si>
    <t>Projekcija 
za 2027.</t>
  </si>
  <si>
    <t xml:space="preserve"> PRIJEDLOG FINANCIJSKOG PLANA TEHNIČKE ŠKOLE, SLAVONSKI BROD, 
ZA 2025. I PROJEKCIJE ZA 2026. I 2027. GODINU </t>
  </si>
  <si>
    <t>92 Pomoći - BPŽ - manjak</t>
  </si>
  <si>
    <t>IZVOR 1.1. OPĆI PRIHODI I PRIMICI-BPŽ</t>
  </si>
  <si>
    <t>92 Pomoći BPŽ-višak</t>
  </si>
  <si>
    <t>92 Opći prihodi i primici BPŽ-višak</t>
  </si>
  <si>
    <t>92 Opći prihodi i prim. BPŽ-ast.u n.-manjak</t>
  </si>
  <si>
    <t>55 Opći prihodi i primici iz proračuna BPŽ</t>
  </si>
  <si>
    <t>92 Opći prihodi i primici ŠKOLA-višak</t>
  </si>
  <si>
    <t xml:space="preserve">  92 Projekt RCK "Slav.5.1."-manjak</t>
  </si>
  <si>
    <t xml:space="preserve">  92 Projekt RCK "Slav.5.0."-manjak</t>
  </si>
  <si>
    <t>PRIJEDLOG FINANCIJSKOG PLANA TEHNIČKE ŠKOLE, SLAVONSKI BROD, 
ZA 2025. I PROJEKCIJE ZA 2026. I 2027. GODINU</t>
  </si>
  <si>
    <t>56 Projekt RCK "Slav.5.0."</t>
  </si>
  <si>
    <t>92 UKUPNI  VIŠAK/MANJAK</t>
  </si>
  <si>
    <t>Plan za 2025.</t>
  </si>
  <si>
    <t>Proračun za 2025.</t>
  </si>
  <si>
    <t>Projekcija proračuna
za 2027.</t>
  </si>
  <si>
    <t xml:space="preserve">RAZDJEL 003 UO ZA OBRAZOVANJE, SPORT I KULTURU                                             GLAVA 00302 SREDNJE ŠKOLE                                                                 PRORAČUNSKI KORISNIK: TEHNIČKA ŠKOLA 
EUGENA KUMIČIĆA 55, 35000 SLAVONSKI BROD
RKP: 17835    OIB: 38494301642
GLAVNI PROGRAM:  A05 OBRAZOVANJE, ŠPORT I KULTURA    
PROGRAM: 6000 ODGOJ I OBRAZOVANJE       
AKTIVNOST: A600004 SREDNJE ŠKOLSTVO       
FUNKCIJSKA KLASIFIKACIJA: 0922 SREDNJOŠKOLSKO OBRAZOVANJE  </t>
  </si>
  <si>
    <t>Prihodi od upravnih i administrativnih pristojbi, pristojbi po posebnim propisima i naknada</t>
  </si>
  <si>
    <t>Prihodi od prodaje proizvoda i robe te pruženih usluga, prihodi od donacija, te povrati po protestiranim mjenicama</t>
  </si>
  <si>
    <t>Pomoći dane u inozemstvo i unutar općeg proračuna</t>
  </si>
  <si>
    <t>Rashodi za donacije, kazne, naknade šteta i kapitalne pomoći</t>
  </si>
  <si>
    <t>Rashodi za dodatna ulaganja na nefinancijskoj imovini</t>
  </si>
  <si>
    <t xml:space="preserve">  81 Primljeni povrati glavnica danih zajmova</t>
  </si>
  <si>
    <t>Sitni inventar i autogume</t>
  </si>
  <si>
    <t>Nakn.troškova osob.izvan radnog odnosa</t>
  </si>
  <si>
    <t xml:space="preserve"> FINANCIJSKI PLAN TEHNIČKE ŠKOLE, SLAVONSKI BROD,  
ZA 2025. I PROJEKCIJE ZA 2026. I 2027. GODINU</t>
  </si>
  <si>
    <t>Izvršenje 2024.</t>
  </si>
  <si>
    <t>Plan 2025.</t>
  </si>
  <si>
    <t>Plan za 2026.</t>
  </si>
  <si>
    <t>REBALANS ZA 2025.</t>
  </si>
  <si>
    <t>Projekcija 
za 2028.</t>
  </si>
  <si>
    <t xml:space="preserve"> PRIJEDLOG FINANCIJSKOG PLANA TEHNIČKE ŠKOLE, SLAVONSKI BROD, 
ZA 2026. I PROJEKCIJE ZA 2027. I 2028. GODINU</t>
  </si>
  <si>
    <t>R1008</t>
  </si>
  <si>
    <t xml:space="preserve">Plaće za redovan rad </t>
  </si>
  <si>
    <t>R6158</t>
  </si>
  <si>
    <t xml:space="preserve">Ostali rashodi za zaposlene </t>
  </si>
  <si>
    <t>R3907</t>
  </si>
  <si>
    <t>R2518</t>
  </si>
  <si>
    <t>R4568</t>
  </si>
  <si>
    <t>R6159</t>
  </si>
  <si>
    <t xml:space="preserve">Reprezentacija </t>
  </si>
  <si>
    <t>Instrumenti, uređaji i strojevi</t>
  </si>
  <si>
    <t>R2084</t>
  </si>
  <si>
    <t>R2085</t>
  </si>
  <si>
    <t>Predujmovi za nabavu proiz.dug.imovine</t>
  </si>
  <si>
    <t>R1013</t>
  </si>
  <si>
    <t>Dodatna ulaganja na građ objektima</t>
  </si>
  <si>
    <t>R2086</t>
  </si>
  <si>
    <t>Dodatna ulaganja na post. I opremi</t>
  </si>
  <si>
    <t>Prihodi-ukupno</t>
  </si>
  <si>
    <t xml:space="preserve">Prihodi </t>
  </si>
  <si>
    <t>P0578</t>
  </si>
  <si>
    <t>Prihod od prodaje proizvoda i robe</t>
  </si>
  <si>
    <t>P0059</t>
  </si>
  <si>
    <t>Prihod od pruženih usluga</t>
  </si>
  <si>
    <t>P0308</t>
  </si>
  <si>
    <t>Prihod od pruženih usluga-najam</t>
  </si>
  <si>
    <t>P0707</t>
  </si>
  <si>
    <t xml:space="preserve">Višak prihoda </t>
  </si>
  <si>
    <t>R2351</t>
  </si>
  <si>
    <t>R1014</t>
  </si>
  <si>
    <t>R6182</t>
  </si>
  <si>
    <t>Usluge tel.pošte i prijevoza</t>
  </si>
  <si>
    <t>R1016</t>
  </si>
  <si>
    <t xml:space="preserve">Premije osiguranja </t>
  </si>
  <si>
    <t>P0112</t>
  </si>
  <si>
    <t>Ostali nespomenuti prihodi</t>
  </si>
  <si>
    <t>Prihod za posebne namjene - višak</t>
  </si>
  <si>
    <t>P0708</t>
  </si>
  <si>
    <t>Plaće za redovan rad - MZO</t>
  </si>
  <si>
    <t>R4562</t>
  </si>
  <si>
    <t>Plaće za prekovremeni rad - MZO</t>
  </si>
  <si>
    <t>R4563</t>
  </si>
  <si>
    <t>Ostali rashodi za zaposlene - MZO</t>
  </si>
  <si>
    <t>Doprinosi za obvezno zdravstv. osig. - MZO</t>
  </si>
  <si>
    <t>R2420</t>
  </si>
  <si>
    <t>R2678</t>
  </si>
  <si>
    <t xml:space="preserve">Uredski materijal </t>
  </si>
  <si>
    <t>R2679</t>
  </si>
  <si>
    <t>R2677</t>
  </si>
  <si>
    <t>Sitni inventar</t>
  </si>
  <si>
    <t>R2691</t>
  </si>
  <si>
    <t>R2521</t>
  </si>
  <si>
    <t>R2680</t>
  </si>
  <si>
    <t>R4181</t>
  </si>
  <si>
    <t>R2353</t>
  </si>
  <si>
    <t>R2569</t>
  </si>
  <si>
    <t>R2697</t>
  </si>
  <si>
    <t>Intelektualne usluge</t>
  </si>
  <si>
    <t>Naknade troš. osob. izvan radnog odnosa</t>
  </si>
  <si>
    <t>Reprezentacija-slav.meh</t>
  </si>
  <si>
    <t>Pristojbe i naknade - MZO</t>
  </si>
  <si>
    <t>R2676</t>
  </si>
  <si>
    <t>R2690</t>
  </si>
  <si>
    <t>R2667</t>
  </si>
  <si>
    <t>Uređaji, stroj.i oprema za ostale namjene</t>
  </si>
  <si>
    <t>R2690-1</t>
  </si>
  <si>
    <t>Ulaganja u računalne programe</t>
  </si>
  <si>
    <t>R2814</t>
  </si>
  <si>
    <t>Dodatna ulaganja u građevinske objekte</t>
  </si>
  <si>
    <t>P0215-01</t>
  </si>
  <si>
    <t>Tekuće pomoći proračunskim korisnicima iz proračuna koji im nije nadležan - MZO</t>
  </si>
  <si>
    <t>P0215-1</t>
  </si>
  <si>
    <t>Tekuće pomoći proračunskim korisnicima iz proračuna koji imne nadležan</t>
  </si>
  <si>
    <t>P0543</t>
  </si>
  <si>
    <t>Kapitalne pomoći proračunskim korisnicima iz proračuna koji im nije nadležan</t>
  </si>
  <si>
    <t>Pomoći - višak</t>
  </si>
  <si>
    <t>P0774</t>
  </si>
  <si>
    <t>R6163</t>
  </si>
  <si>
    <t>R2969</t>
  </si>
  <si>
    <t>R2882</t>
  </si>
  <si>
    <t>Naknade troškova osobama izvan radnog odnosa</t>
  </si>
  <si>
    <t>R3870</t>
  </si>
  <si>
    <t>Uređaji, strojevi i oprema za ostale namj.</t>
  </si>
  <si>
    <t>R2956</t>
  </si>
  <si>
    <t>Prihodi - donacije</t>
  </si>
  <si>
    <t>P0329</t>
  </si>
  <si>
    <t>Tekuće donacije</t>
  </si>
  <si>
    <t>P0524</t>
  </si>
  <si>
    <t>Kapitalne donacije</t>
  </si>
  <si>
    <t xml:space="preserve">Pomoći - EU projekti </t>
  </si>
  <si>
    <t>R6206</t>
  </si>
  <si>
    <t>Službeno putovanje-Slavonica Mehatronica</t>
  </si>
  <si>
    <t>R2669</t>
  </si>
  <si>
    <t>Službena putovanja - LEO-teach-ICT</t>
  </si>
  <si>
    <t>Stručno usavršavanje zaposlenika - Slavonika Mehatronica</t>
  </si>
  <si>
    <t>Uredski materijal - Projekt LDV</t>
  </si>
  <si>
    <t>R2122.2</t>
  </si>
  <si>
    <t>Uredski materijal i ostali materijalni rashodi-Slavonica Mehnica</t>
  </si>
  <si>
    <t>Usluge telefona, pošte i prijevoza - Projekt LDV, Navigator</t>
  </si>
  <si>
    <t>R2119</t>
  </si>
  <si>
    <t>Usluge telefona, pošte i prijevoza - LDV</t>
  </si>
  <si>
    <t>Usluge promidžbe i informiranja - Slavonica Mehatronica</t>
  </si>
  <si>
    <t>R2120</t>
  </si>
  <si>
    <t>Intelektualne i osobne usluge - LDV</t>
  </si>
  <si>
    <t>Intelektualne i osobne usluge - Navigator</t>
  </si>
  <si>
    <t>R2122</t>
  </si>
  <si>
    <t>Intelektualne i osobne usluge - Slavonica Mehatronica</t>
  </si>
  <si>
    <t>R2122.3</t>
  </si>
  <si>
    <t>Ostale usluge-Slavonica Mehatronica</t>
  </si>
  <si>
    <t>Ostale usluge - Navigator</t>
  </si>
  <si>
    <t>Premije osiguranja - EU</t>
  </si>
  <si>
    <t>Reprezentacija- Navigator</t>
  </si>
  <si>
    <t>R5030</t>
  </si>
  <si>
    <t>Tekuće pomoći temeljem prijenosa EU sredstava</t>
  </si>
  <si>
    <t>R5031</t>
  </si>
  <si>
    <t>R5032</t>
  </si>
  <si>
    <t>Tekući prijenosi između proračunskog korisnika istog proračuna temeljem prijenosa EU sredstava</t>
  </si>
  <si>
    <t>R5029</t>
  </si>
  <si>
    <t>Tekući prijenosi između proračunskih korisnika istog proračuna temeljem prijenosa EU sredstava</t>
  </si>
  <si>
    <t>R2122.4</t>
  </si>
  <si>
    <t>Uredska oprema i namještaj-Slavonica Mehatronica</t>
  </si>
  <si>
    <t>Uredska oprema i namještaj - LDV</t>
  </si>
  <si>
    <t>R2626</t>
  </si>
  <si>
    <t>Dodatna ulaganja na postrojenjima i opremi</t>
  </si>
  <si>
    <t>Prihodi - pomoći EU projekti</t>
  </si>
  <si>
    <t>P0220-3</t>
  </si>
  <si>
    <t>Tekuće pomoći iz državnog proračuna temeljem prijenosa EU srstava</t>
  </si>
  <si>
    <t xml:space="preserve">S osmjehom u školu </t>
  </si>
  <si>
    <t>Aktivnost A600038</t>
  </si>
  <si>
    <t>R4621</t>
  </si>
  <si>
    <t>R4846</t>
  </si>
  <si>
    <t>Plaće za reovan rad</t>
  </si>
  <si>
    <t>R4622</t>
  </si>
  <si>
    <t>R4607</t>
  </si>
  <si>
    <t>Doprinosi za ob. Zdrav. Osiguranje</t>
  </si>
  <si>
    <t>R4608</t>
  </si>
  <si>
    <t>R4609</t>
  </si>
  <si>
    <t>Uredski materijal i ostali mat. rashodi</t>
  </si>
  <si>
    <t>R4610</t>
  </si>
  <si>
    <t xml:space="preserve">Sitan inventar i auto gume </t>
  </si>
  <si>
    <t>R4943</t>
  </si>
  <si>
    <t>R4611</t>
  </si>
  <si>
    <t>R4612</t>
  </si>
  <si>
    <t>R4613</t>
  </si>
  <si>
    <t xml:space="preserve">Računalne usluge </t>
  </si>
  <si>
    <t>R4615</t>
  </si>
  <si>
    <t>R4616</t>
  </si>
  <si>
    <t>Naknade troškova osobama iz.rad.odnosa</t>
  </si>
  <si>
    <t>R5057</t>
  </si>
  <si>
    <t>R4617</t>
  </si>
  <si>
    <t>R4618</t>
  </si>
  <si>
    <t>Članarine i norme</t>
  </si>
  <si>
    <t>R4620</t>
  </si>
  <si>
    <t>R4785</t>
  </si>
  <si>
    <t xml:space="preserve">Tekuće pomoći proračunskim korisnicima županijskih proračuna temeljem prijenosa EU sredstava </t>
  </si>
  <si>
    <t>R4784</t>
  </si>
  <si>
    <t xml:space="preserve">Tekući prijenosi između korisnika istog proračuna temeljem prijenosa EU sredstava </t>
  </si>
  <si>
    <t>R4784-1</t>
  </si>
  <si>
    <t xml:space="preserve">Tekuće donacije iz EU sredstava </t>
  </si>
  <si>
    <t>R4814</t>
  </si>
  <si>
    <t>Licence</t>
  </si>
  <si>
    <t>R4637</t>
  </si>
  <si>
    <t>R4727</t>
  </si>
  <si>
    <t>Uređaji, str. I opr. za ostale namjene</t>
  </si>
  <si>
    <t>R4623</t>
  </si>
  <si>
    <t>Prijevozna sredstva u cestovnom prometu</t>
  </si>
  <si>
    <t>Tek.pomoći pror.korisn. Iz prorač. koji im nije nadlež-NAC.SUF</t>
  </si>
  <si>
    <t>Kap.pomoći pror.korisn. Iz prorač. koji im nije nadlež-NAC.SUF</t>
  </si>
  <si>
    <t>Tek.pomoći iz drž.prorač.tem.prij.EU sredst.</t>
  </si>
  <si>
    <t>Kap.pomoći iz drž.prorač.tem.prij.EU sredst.</t>
  </si>
  <si>
    <t>UKUPNO PRIHODI</t>
  </si>
  <si>
    <t>UKUPNO RASHODI</t>
  </si>
  <si>
    <t xml:space="preserve">PRIJEDLOG FINANCIJSKOG PLANA TEHNIČKE ŠKOLE, SLAVONSKI BROD, 
ZA 2026. I PROJEKCIJE ZA 2027. 2028.  </t>
  </si>
  <si>
    <t>Plan
za 2026.</t>
  </si>
  <si>
    <t xml:space="preserve"> PRIJEDLOG FINANCIJSKOG PLANA TEHNIČKE ŠKOLE, SLAVONSKI BROD,
ZA 2026. I PROJEKCIJE ZA 2027. I 2028. GODINU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</si>
</sst>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8"/>
      <color theme="1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30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/>
    </xf>
    <xf numFmtId="4" fontId="6" fillId="0" borderId="3" xfId="0" applyNumberFormat="1" applyFont="1" applyFill="1" applyBorder="1" applyAlignment="1" applyProtection="1">
      <alignment horizontal="right" vertical="center"/>
    </xf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4" fontId="6" fillId="3" borderId="3" xfId="0" quotePrefix="1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 applyProtection="1">
      <alignment horizontal="right" vertical="center"/>
    </xf>
    <xf numFmtId="0" fontId="21" fillId="2" borderId="3" xfId="0" quotePrefix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 applyProtection="1">
      <alignment horizontal="right" wrapText="1"/>
    </xf>
    <xf numFmtId="4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/>
    <xf numFmtId="4" fontId="9" fillId="3" borderId="3" xfId="0" quotePrefix="1" applyNumberFormat="1" applyFont="1" applyFill="1" applyBorder="1" applyAlignment="1">
      <alignment horizontal="right"/>
    </xf>
    <xf numFmtId="0" fontId="0" fillId="2" borderId="0" xfId="0" applyFill="1" applyBorder="1"/>
    <xf numFmtId="2" fontId="0" fillId="2" borderId="0" xfId="0" applyNumberFormat="1" applyFill="1" applyBorder="1"/>
    <xf numFmtId="43" fontId="0" fillId="2" borderId="0" xfId="1" applyFont="1" applyFill="1" applyBorder="1" applyAlignment="1">
      <alignment horizontal="right" wrapText="1"/>
    </xf>
    <xf numFmtId="4" fontId="0" fillId="2" borderId="0" xfId="0" applyNumberFormat="1" applyFill="1" applyBorder="1"/>
    <xf numFmtId="0" fontId="24" fillId="2" borderId="3" xfId="0" quotePrefix="1" applyFont="1" applyFill="1" applyBorder="1" applyAlignment="1">
      <alignment horizontal="left" vertical="center"/>
    </xf>
    <xf numFmtId="4" fontId="25" fillId="2" borderId="3" xfId="0" applyNumberFormat="1" applyFont="1" applyFill="1" applyBorder="1" applyAlignment="1">
      <alignment horizontal="right"/>
    </xf>
    <xf numFmtId="4" fontId="26" fillId="2" borderId="3" xfId="0" applyNumberFormat="1" applyFont="1" applyFill="1" applyBorder="1" applyAlignment="1">
      <alignment horizontal="right"/>
    </xf>
    <xf numFmtId="4" fontId="26" fillId="2" borderId="4" xfId="0" applyNumberFormat="1" applyFont="1" applyFill="1" applyBorder="1" applyAlignment="1">
      <alignment horizontal="right"/>
    </xf>
    <xf numFmtId="0" fontId="23" fillId="2" borderId="3" xfId="0" quotePrefix="1" applyFont="1" applyFill="1" applyBorder="1" applyAlignment="1">
      <alignment horizontal="left" vertical="center"/>
    </xf>
    <xf numFmtId="4" fontId="25" fillId="2" borderId="4" xfId="0" applyNumberFormat="1" applyFont="1" applyFill="1" applyBorder="1" applyAlignment="1">
      <alignment horizontal="right"/>
    </xf>
    <xf numFmtId="4" fontId="26" fillId="2" borderId="3" xfId="0" applyNumberFormat="1" applyFont="1" applyFill="1" applyBorder="1" applyAlignment="1" applyProtection="1">
      <alignment horizontal="right" wrapText="1"/>
    </xf>
    <xf numFmtId="0" fontId="0" fillId="4" borderId="3" xfId="0" applyFont="1" applyFill="1" applyBorder="1"/>
    <xf numFmtId="4" fontId="27" fillId="2" borderId="4" xfId="0" applyNumberFormat="1" applyFont="1" applyFill="1" applyBorder="1" applyAlignment="1">
      <alignment horizontal="right"/>
    </xf>
    <xf numFmtId="4" fontId="27" fillId="2" borderId="3" xfId="0" applyNumberFormat="1" applyFont="1" applyFill="1" applyBorder="1" applyAlignment="1">
      <alignment horizontal="right"/>
    </xf>
    <xf numFmtId="4" fontId="28" fillId="2" borderId="3" xfId="0" applyNumberFormat="1" applyFont="1" applyFill="1" applyBorder="1" applyAlignment="1">
      <alignment horizontal="right"/>
    </xf>
    <xf numFmtId="4" fontId="28" fillId="2" borderId="4" xfId="0" applyNumberFormat="1" applyFont="1" applyFill="1" applyBorder="1" applyAlignment="1">
      <alignment horizontal="right"/>
    </xf>
    <xf numFmtId="4" fontId="0" fillId="2" borderId="3" xfId="0" applyNumberFormat="1" applyFill="1" applyBorder="1"/>
    <xf numFmtId="2" fontId="0" fillId="2" borderId="3" xfId="0" applyNumberFormat="1" applyFill="1" applyBorder="1"/>
    <xf numFmtId="43" fontId="0" fillId="2" borderId="3" xfId="1" applyFont="1" applyFill="1" applyBorder="1" applyAlignment="1">
      <alignment horizontal="right" wrapText="1"/>
    </xf>
    <xf numFmtId="2" fontId="29" fillId="2" borderId="3" xfId="0" applyNumberFormat="1" applyFont="1" applyFill="1" applyBorder="1"/>
    <xf numFmtId="43" fontId="29" fillId="2" borderId="3" xfId="1" applyFont="1" applyFill="1" applyBorder="1" applyAlignment="1">
      <alignment horizontal="right" wrapText="1"/>
    </xf>
    <xf numFmtId="4" fontId="29" fillId="2" borderId="3" xfId="0" applyNumberFormat="1" applyFont="1" applyFill="1" applyBorder="1"/>
    <xf numFmtId="4" fontId="26" fillId="0" borderId="4" xfId="0" applyNumberFormat="1" applyFont="1" applyFill="1" applyBorder="1" applyAlignment="1" applyProtection="1">
      <alignment horizontal="right" vertical="center"/>
    </xf>
    <xf numFmtId="4" fontId="26" fillId="0" borderId="3" xfId="0" applyNumberFormat="1" applyFont="1" applyFill="1" applyBorder="1" applyAlignment="1" applyProtection="1">
      <alignment horizontal="right" vertical="center" wrapText="1"/>
    </xf>
    <xf numFmtId="4" fontId="25" fillId="4" borderId="4" xfId="0" applyNumberFormat="1" applyFont="1" applyFill="1" applyBorder="1" applyAlignment="1">
      <alignment horizontal="right"/>
    </xf>
    <xf numFmtId="4" fontId="25" fillId="4" borderId="3" xfId="0" applyNumberFormat="1" applyFont="1" applyFill="1" applyBorder="1" applyAlignment="1">
      <alignment horizontal="right"/>
    </xf>
    <xf numFmtId="0" fontId="1" fillId="2" borderId="3" xfId="0" applyFont="1" applyFill="1" applyBorder="1"/>
    <xf numFmtId="0" fontId="30" fillId="2" borderId="3" xfId="0" quotePrefix="1" applyFont="1" applyFill="1" applyBorder="1" applyAlignment="1">
      <alignment horizontal="left" vertical="center"/>
    </xf>
    <xf numFmtId="2" fontId="12" fillId="4" borderId="3" xfId="0" applyNumberFormat="1" applyFont="1" applyFill="1" applyBorder="1"/>
    <xf numFmtId="43" fontId="12" fillId="4" borderId="3" xfId="1" applyFont="1" applyFill="1" applyBorder="1" applyAlignment="1">
      <alignment horizontal="right" wrapText="1"/>
    </xf>
    <xf numFmtId="4" fontId="12" fillId="4" borderId="3" xfId="0" applyNumberFormat="1" applyFont="1" applyFill="1" applyBorder="1"/>
    <xf numFmtId="4" fontId="14" fillId="4" borderId="3" xfId="0" applyNumberFormat="1" applyFont="1" applyFill="1" applyBorder="1"/>
    <xf numFmtId="4" fontId="1" fillId="2" borderId="3" xfId="0" applyNumberFormat="1" applyFont="1" applyFill="1" applyBorder="1"/>
    <xf numFmtId="0" fontId="26" fillId="4" borderId="3" xfId="0" applyNumberFormat="1" applyFont="1" applyFill="1" applyBorder="1" applyAlignment="1" applyProtection="1">
      <alignment horizontal="center" vertical="center" wrapText="1"/>
    </xf>
    <xf numFmtId="43" fontId="25" fillId="2" borderId="3" xfId="1" applyFont="1" applyFill="1" applyBorder="1" applyAlignment="1">
      <alignment horizontal="right" wrapText="1"/>
    </xf>
    <xf numFmtId="43" fontId="1" fillId="2" borderId="3" xfId="1" applyFont="1" applyFill="1" applyBorder="1" applyAlignment="1">
      <alignment horizontal="right" wrapText="1"/>
    </xf>
    <xf numFmtId="4" fontId="14" fillId="2" borderId="3" xfId="0" applyNumberFormat="1" applyFont="1" applyFill="1" applyBorder="1" applyAlignment="1">
      <alignment horizontal="right"/>
    </xf>
    <xf numFmtId="4" fontId="26" fillId="5" borderId="4" xfId="0" applyNumberFormat="1" applyFont="1" applyFill="1" applyBorder="1" applyAlignment="1">
      <alignment horizontal="right"/>
    </xf>
    <xf numFmtId="4" fontId="26" fillId="5" borderId="3" xfId="0" applyNumberFormat="1" applyFont="1" applyFill="1" applyBorder="1" applyAlignment="1">
      <alignment horizontal="right"/>
    </xf>
    <xf numFmtId="4" fontId="25" fillId="5" borderId="4" xfId="0" applyNumberFormat="1" applyFont="1" applyFill="1" applyBorder="1" applyAlignment="1">
      <alignment horizontal="right"/>
    </xf>
    <xf numFmtId="4" fontId="25" fillId="5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0" fontId="7" fillId="4" borderId="3" xfId="0" quotePrefix="1" applyFont="1" applyFill="1" applyBorder="1" applyAlignment="1">
      <alignment horizontal="left" vertical="center"/>
    </xf>
    <xf numFmtId="43" fontId="20" fillId="2" borderId="3" xfId="1" applyFont="1" applyFill="1" applyBorder="1" applyAlignment="1">
      <alignment horizontal="right" wrapText="1"/>
    </xf>
    <xf numFmtId="4" fontId="3" fillId="4" borderId="3" xfId="0" applyNumberFormat="1" applyFont="1" applyFill="1" applyBorder="1" applyAlignment="1">
      <alignment horizontal="right"/>
    </xf>
    <xf numFmtId="0" fontId="11" fillId="0" borderId="0" xfId="0" applyFont="1" applyAlignment="1">
      <alignment wrapText="1"/>
    </xf>
    <xf numFmtId="4" fontId="0" fillId="0" borderId="0" xfId="0" applyNumberFormat="1"/>
    <xf numFmtId="0" fontId="26" fillId="0" borderId="3" xfId="0" applyNumberFormat="1" applyFont="1" applyFill="1" applyBorder="1" applyAlignment="1" applyProtection="1">
      <alignment horizontal="left" vertical="center" wrapText="1"/>
    </xf>
    <xf numFmtId="43" fontId="26" fillId="0" borderId="3" xfId="0" applyNumberFormat="1" applyFont="1" applyFill="1" applyBorder="1" applyAlignment="1" applyProtection="1">
      <alignment horizontal="right" vertical="center" wrapText="1"/>
    </xf>
    <xf numFmtId="4" fontId="26" fillId="0" borderId="3" xfId="0" applyNumberFormat="1" applyFont="1" applyFill="1" applyBorder="1" applyAlignment="1" applyProtection="1">
      <alignment horizontal="right" vertical="center"/>
    </xf>
    <xf numFmtId="0" fontId="30" fillId="2" borderId="3" xfId="0" applyNumberFormat="1" applyFont="1" applyFill="1" applyBorder="1" applyAlignment="1" applyProtection="1">
      <alignment vertical="center" wrapText="1"/>
    </xf>
    <xf numFmtId="43" fontId="26" fillId="0" borderId="3" xfId="1" applyFont="1" applyFill="1" applyBorder="1" applyAlignment="1" applyProtection="1">
      <alignment horizontal="right" vertical="center" wrapText="1"/>
    </xf>
    <xf numFmtId="43" fontId="25" fillId="0" borderId="3" xfId="1" applyFont="1" applyFill="1" applyBorder="1" applyAlignment="1" applyProtection="1">
      <alignment horizontal="right" vertical="center" wrapText="1"/>
    </xf>
    <xf numFmtId="4" fontId="32" fillId="4" borderId="3" xfId="0" applyNumberFormat="1" applyFont="1" applyFill="1" applyBorder="1"/>
    <xf numFmtId="0" fontId="30" fillId="2" borderId="3" xfId="0" applyNumberFormat="1" applyFont="1" applyFill="1" applyBorder="1" applyAlignment="1" applyProtection="1">
      <alignment horizontal="left" vertical="center" wrapText="1"/>
    </xf>
    <xf numFmtId="0" fontId="23" fillId="2" borderId="3" xfId="0" quotePrefix="1" applyFont="1" applyFill="1" applyBorder="1" applyAlignment="1">
      <alignment horizontal="left" vertical="center" wrapText="1"/>
    </xf>
    <xf numFmtId="0" fontId="23" fillId="4" borderId="3" xfId="0" quotePrefix="1" applyFont="1" applyFill="1" applyBorder="1" applyAlignment="1">
      <alignment horizontal="left" vertical="center" wrapText="1"/>
    </xf>
    <xf numFmtId="43" fontId="32" fillId="4" borderId="3" xfId="1" applyFont="1" applyFill="1" applyBorder="1" applyAlignment="1">
      <alignment horizontal="right" wrapText="1"/>
    </xf>
    <xf numFmtId="43" fontId="32" fillId="2" borderId="3" xfId="1" applyFont="1" applyFill="1" applyBorder="1" applyAlignment="1">
      <alignment horizontal="right" wrapText="1"/>
    </xf>
    <xf numFmtId="2" fontId="32" fillId="4" borderId="3" xfId="0" applyNumberFormat="1" applyFont="1" applyFill="1" applyBorder="1"/>
    <xf numFmtId="0" fontId="24" fillId="4" borderId="3" xfId="0" quotePrefix="1" applyFont="1" applyFill="1" applyBorder="1" applyAlignment="1">
      <alignment horizontal="left" vertical="center"/>
    </xf>
    <xf numFmtId="43" fontId="25" fillId="4" borderId="3" xfId="1" applyFont="1" applyFill="1" applyBorder="1" applyAlignment="1" applyProtection="1">
      <alignment horizontal="right" vertical="center" wrapText="1"/>
    </xf>
    <xf numFmtId="0" fontId="12" fillId="4" borderId="3" xfId="0" applyFont="1" applyFill="1" applyBorder="1"/>
    <xf numFmtId="43" fontId="20" fillId="4" borderId="3" xfId="1" applyFont="1" applyFill="1" applyBorder="1" applyAlignment="1">
      <alignment horizontal="right" wrapText="1"/>
    </xf>
    <xf numFmtId="43" fontId="29" fillId="4" borderId="3" xfId="1" applyFont="1" applyFill="1" applyBorder="1" applyAlignment="1">
      <alignment horizontal="right" wrapText="1"/>
    </xf>
    <xf numFmtId="4" fontId="29" fillId="4" borderId="3" xfId="0" applyNumberFormat="1" applyFont="1" applyFill="1" applyBorder="1"/>
    <xf numFmtId="2" fontId="29" fillId="4" borderId="3" xfId="0" applyNumberFormat="1" applyFont="1" applyFill="1" applyBorder="1"/>
    <xf numFmtId="0" fontId="0" fillId="2" borderId="3" xfId="0" applyFill="1" applyBorder="1"/>
    <xf numFmtId="0" fontId="0" fillId="2" borderId="6" xfId="0" applyFill="1" applyBorder="1"/>
    <xf numFmtId="43" fontId="0" fillId="2" borderId="6" xfId="1" applyFont="1" applyFill="1" applyBorder="1" applyAlignment="1">
      <alignment horizontal="right" wrapText="1"/>
    </xf>
    <xf numFmtId="4" fontId="0" fillId="2" borderId="6" xfId="0" applyNumberFormat="1" applyFill="1" applyBorder="1"/>
    <xf numFmtId="2" fontId="0" fillId="2" borderId="6" xfId="0" applyNumberFormat="1" applyFill="1" applyBorder="1"/>
    <xf numFmtId="0" fontId="33" fillId="4" borderId="4" xfId="0" applyNumberFormat="1" applyFont="1" applyFill="1" applyBorder="1" applyAlignment="1" applyProtection="1">
      <alignment horizontal="center" vertical="center" wrapText="1"/>
    </xf>
    <xf numFmtId="3" fontId="31" fillId="2" borderId="4" xfId="0" applyNumberFormat="1" applyFont="1" applyFill="1" applyBorder="1" applyAlignment="1">
      <alignment horizontal="right"/>
    </xf>
    <xf numFmtId="4" fontId="33" fillId="2" borderId="4" xfId="0" applyNumberFormat="1" applyFont="1" applyFill="1" applyBorder="1" applyAlignment="1">
      <alignment horizontal="right"/>
    </xf>
    <xf numFmtId="4" fontId="31" fillId="2" borderId="4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27" fillId="6" borderId="4" xfId="0" applyFont="1" applyFill="1" applyBorder="1" applyAlignment="1">
      <alignment horizontal="left" vertical="center" wrapText="1"/>
    </xf>
    <xf numFmtId="4" fontId="27" fillId="6" borderId="4" xfId="0" applyNumberFormat="1" applyFont="1" applyFill="1" applyBorder="1" applyAlignment="1">
      <alignment horizontal="right"/>
    </xf>
    <xf numFmtId="4" fontId="27" fillId="6" borderId="3" xfId="0" applyNumberFormat="1" applyFont="1" applyFill="1" applyBorder="1" applyAlignment="1">
      <alignment horizontal="right"/>
    </xf>
    <xf numFmtId="0" fontId="27" fillId="2" borderId="1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8" fillId="7" borderId="4" xfId="0" applyFont="1" applyFill="1" applyBorder="1" applyAlignment="1">
      <alignment horizontal="left" vertical="center" wrapText="1"/>
    </xf>
    <xf numFmtId="4" fontId="28" fillId="7" borderId="4" xfId="0" applyNumberFormat="1" applyFont="1" applyFill="1" applyBorder="1" applyAlignment="1">
      <alignment horizontal="right"/>
    </xf>
    <xf numFmtId="4" fontId="28" fillId="7" borderId="3" xfId="0" applyNumberFormat="1" applyFont="1" applyFill="1" applyBorder="1" applyAlignment="1">
      <alignment horizontal="right"/>
    </xf>
    <xf numFmtId="0" fontId="6" fillId="3" borderId="4" xfId="0" applyFont="1" applyFill="1" applyBorder="1" applyAlignment="1">
      <alignment horizontal="left" vertical="center" wrapText="1"/>
    </xf>
    <xf numFmtId="4" fontId="6" fillId="3" borderId="4" xfId="0" applyNumberFormat="1" applyFont="1" applyFill="1" applyBorder="1" applyAlignment="1">
      <alignment horizontal="right"/>
    </xf>
    <xf numFmtId="4" fontId="28" fillId="3" borderId="3" xfId="0" applyNumberFormat="1" applyFont="1" applyFill="1" applyBorder="1" applyAlignment="1">
      <alignment horizontal="right"/>
    </xf>
    <xf numFmtId="0" fontId="26" fillId="3" borderId="4" xfId="0" applyFont="1" applyFill="1" applyBorder="1" applyAlignment="1">
      <alignment horizontal="left" vertical="center" wrapText="1"/>
    </xf>
    <xf numFmtId="4" fontId="26" fillId="3" borderId="4" xfId="0" applyNumberFormat="1" applyFont="1" applyFill="1" applyBorder="1" applyAlignment="1">
      <alignment horizontal="right"/>
    </xf>
    <xf numFmtId="4" fontId="26" fillId="3" borderId="3" xfId="0" applyNumberFormat="1" applyFont="1" applyFill="1" applyBorder="1" applyAlignment="1">
      <alignment horizontal="right"/>
    </xf>
    <xf numFmtId="0" fontId="25" fillId="2" borderId="4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 indent="1"/>
    </xf>
    <xf numFmtId="0" fontId="26" fillId="3" borderId="2" xfId="0" applyFont="1" applyFill="1" applyBorder="1" applyAlignment="1">
      <alignment horizontal="left" vertical="center" wrapText="1" indent="1"/>
    </xf>
    <xf numFmtId="0" fontId="26" fillId="3" borderId="4" xfId="0" applyFont="1" applyFill="1" applyBorder="1" applyAlignment="1">
      <alignment horizontal="left" vertical="center" wrapText="1" indent="1"/>
    </xf>
    <xf numFmtId="0" fontId="25" fillId="2" borderId="1" xfId="0" applyFont="1" applyFill="1" applyBorder="1" applyAlignment="1">
      <alignment horizontal="left" vertical="center" wrapText="1" indent="1"/>
    </xf>
    <xf numFmtId="0" fontId="25" fillId="2" borderId="2" xfId="0" applyFont="1" applyFill="1" applyBorder="1" applyAlignment="1">
      <alignment horizontal="left" vertical="center" wrapText="1" indent="1"/>
    </xf>
    <xf numFmtId="0" fontId="25" fillId="2" borderId="4" xfId="0" applyFont="1" applyFill="1" applyBorder="1" applyAlignment="1">
      <alignment horizontal="right" vertical="center" wrapText="1"/>
    </xf>
    <xf numFmtId="0" fontId="25" fillId="3" borderId="2" xfId="0" applyFont="1" applyFill="1" applyBorder="1" applyAlignment="1">
      <alignment horizontal="left" vertical="center" wrapText="1" indent="1"/>
    </xf>
    <xf numFmtId="0" fontId="25" fillId="3" borderId="4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 indent="1"/>
    </xf>
    <xf numFmtId="0" fontId="3" fillId="3" borderId="4" xfId="0" applyFont="1" applyFill="1" applyBorder="1" applyAlignment="1">
      <alignment horizontal="left" vertical="center" wrapText="1" indent="1"/>
    </xf>
    <xf numFmtId="4" fontId="26" fillId="3" borderId="3" xfId="0" applyNumberFormat="1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left" vertical="center" wrapText="1" indent="1"/>
    </xf>
    <xf numFmtId="4" fontId="25" fillId="2" borderId="3" xfId="0" applyNumberFormat="1" applyFont="1" applyFill="1" applyBorder="1" applyAlignment="1">
      <alignment horizontal="right" wrapText="1"/>
    </xf>
    <xf numFmtId="0" fontId="26" fillId="2" borderId="1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26" fillId="2" borderId="4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wrapText="1"/>
    </xf>
    <xf numFmtId="0" fontId="28" fillId="3" borderId="4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8" fillId="8" borderId="4" xfId="0" applyFont="1" applyFill="1" applyBorder="1" applyAlignment="1">
      <alignment horizontal="left" vertical="center" wrapText="1"/>
    </xf>
    <xf numFmtId="4" fontId="28" fillId="8" borderId="3" xfId="0" applyNumberFormat="1" applyFont="1" applyFill="1" applyBorder="1" applyAlignment="1">
      <alignment horizontal="right"/>
    </xf>
    <xf numFmtId="0" fontId="28" fillId="8" borderId="1" xfId="0" applyFont="1" applyFill="1" applyBorder="1" applyAlignment="1">
      <alignment horizontal="left" vertical="center" wrapText="1"/>
    </xf>
    <xf numFmtId="0" fontId="28" fillId="8" borderId="2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4" fontId="28" fillId="8" borderId="4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right" vertical="center" wrapText="1"/>
    </xf>
    <xf numFmtId="0" fontId="25" fillId="5" borderId="4" xfId="0" applyFont="1" applyFill="1" applyBorder="1" applyAlignment="1">
      <alignment horizontal="left" vertical="center" wrapText="1"/>
    </xf>
    <xf numFmtId="4" fontId="25" fillId="5" borderId="3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right" wrapText="1"/>
    </xf>
    <xf numFmtId="4" fontId="28" fillId="3" borderId="4" xfId="0" applyNumberFormat="1" applyFont="1" applyFill="1" applyBorder="1" applyAlignment="1">
      <alignment horizontal="right"/>
    </xf>
    <xf numFmtId="0" fontId="28" fillId="2" borderId="4" xfId="0" applyFont="1" applyFill="1" applyBorder="1" applyAlignment="1">
      <alignment horizontal="left" vertical="center" wrapText="1"/>
    </xf>
    <xf numFmtId="4" fontId="28" fillId="2" borderId="3" xfId="0" applyNumberFormat="1" applyFont="1" applyFill="1" applyBorder="1" applyAlignment="1">
      <alignment horizontal="right" wrapText="1"/>
    </xf>
    <xf numFmtId="0" fontId="26" fillId="2" borderId="1" xfId="0" applyFont="1" applyFill="1" applyBorder="1" applyAlignment="1">
      <alignment horizontal="left" vertical="center" wrapText="1"/>
    </xf>
    <xf numFmtId="4" fontId="26" fillId="2" borderId="3" xfId="0" applyNumberFormat="1" applyFont="1" applyFill="1" applyBorder="1" applyAlignment="1">
      <alignment horizontal="right" wrapText="1"/>
    </xf>
    <xf numFmtId="0" fontId="25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6" fillId="5" borderId="2" xfId="0" applyFont="1" applyFill="1" applyBorder="1" applyAlignment="1">
      <alignment horizontal="left" vertical="center" wrapText="1"/>
    </xf>
    <xf numFmtId="0" fontId="25" fillId="5" borderId="4" xfId="0" applyFont="1" applyFill="1" applyBorder="1" applyAlignment="1">
      <alignment horizontal="right" vertical="center" wrapText="1"/>
    </xf>
    <xf numFmtId="0" fontId="26" fillId="5" borderId="4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vertical="center" wrapText="1"/>
    </xf>
    <xf numFmtId="4" fontId="25" fillId="2" borderId="4" xfId="0" applyNumberFormat="1" applyFont="1" applyFill="1" applyBorder="1"/>
    <xf numFmtId="4" fontId="25" fillId="2" borderId="3" xfId="0" applyNumberFormat="1" applyFont="1" applyFill="1" applyBorder="1"/>
    <xf numFmtId="0" fontId="25" fillId="2" borderId="3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horizontal="left" vertical="center" wrapText="1"/>
    </xf>
    <xf numFmtId="0" fontId="0" fillId="0" borderId="3" xfId="0" applyBorder="1"/>
    <xf numFmtId="0" fontId="26" fillId="5" borderId="1" xfId="0" applyFont="1" applyFill="1" applyBorder="1" applyAlignment="1">
      <alignment horizontal="center" vertical="center" wrapText="1"/>
    </xf>
    <xf numFmtId="4" fontId="26" fillId="5" borderId="3" xfId="0" applyNumberFormat="1" applyFont="1" applyFill="1" applyBorder="1" applyAlignment="1">
      <alignment horizontal="right" wrapText="1"/>
    </xf>
    <xf numFmtId="0" fontId="7" fillId="9" borderId="3" xfId="0" applyFont="1" applyFill="1" applyBorder="1" applyAlignment="1">
      <alignment vertical="center" wrapText="1"/>
    </xf>
    <xf numFmtId="4" fontId="7" fillId="9" borderId="3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horizontal="left" vertical="center" wrapText="1"/>
    </xf>
    <xf numFmtId="0" fontId="28" fillId="3" borderId="4" xfId="0" applyFont="1" applyFill="1" applyBorder="1" applyAlignment="1">
      <alignment horizontal="left" vertical="center" wrapText="1"/>
    </xf>
    <xf numFmtId="0" fontId="28" fillId="7" borderId="1" xfId="0" applyFont="1" applyFill="1" applyBorder="1" applyAlignment="1">
      <alignment horizontal="left" vertical="center" wrapText="1"/>
    </xf>
    <xf numFmtId="0" fontId="28" fillId="7" borderId="2" xfId="0" applyFont="1" applyFill="1" applyBorder="1" applyAlignment="1">
      <alignment horizontal="left" vertical="center" wrapText="1"/>
    </xf>
    <xf numFmtId="0" fontId="28" fillId="7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horizontal="left" vertical="center" wrapText="1"/>
    </xf>
    <xf numFmtId="0" fontId="27" fillId="6" borderId="2" xfId="0" applyFont="1" applyFill="1" applyBorder="1" applyAlignment="1">
      <alignment horizontal="left" vertical="center" wrapText="1"/>
    </xf>
    <xf numFmtId="0" fontId="27" fillId="6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 indent="1"/>
    </xf>
    <xf numFmtId="0" fontId="26" fillId="3" borderId="2" xfId="0" applyFont="1" applyFill="1" applyBorder="1" applyAlignment="1">
      <alignment horizontal="left" vertical="center" wrapText="1" indent="1"/>
    </xf>
    <xf numFmtId="0" fontId="26" fillId="3" borderId="4" xfId="0" applyFont="1" applyFill="1" applyBorder="1" applyAlignment="1">
      <alignment horizontal="left" vertical="center" wrapText="1" indent="1"/>
    </xf>
    <xf numFmtId="0" fontId="25" fillId="2" borderId="1" xfId="0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28" fillId="8" borderId="1" xfId="0" applyFont="1" applyFill="1" applyBorder="1" applyAlignment="1">
      <alignment horizontal="left" vertical="center" wrapText="1"/>
    </xf>
    <xf numFmtId="0" fontId="28" fillId="8" borderId="2" xfId="0" applyFont="1" applyFill="1" applyBorder="1" applyAlignment="1">
      <alignment horizontal="left" vertical="center" wrapText="1"/>
    </xf>
    <xf numFmtId="0" fontId="28" fillId="8" borderId="4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left"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workbookViewId="0">
      <selection activeCell="P36" sqref="P36"/>
    </sheetView>
  </sheetViews>
  <sheetFormatPr defaultRowHeight="15" x14ac:dyDescent="0.25"/>
  <cols>
    <col min="5" max="5" width="17.7109375" customWidth="1"/>
    <col min="6" max="6" width="20.85546875" customWidth="1"/>
    <col min="7" max="7" width="19.7109375" customWidth="1"/>
    <col min="8" max="9" width="18.5703125" customWidth="1"/>
    <col min="10" max="10" width="19.7109375" customWidth="1"/>
    <col min="11" max="11" width="19.28515625" customWidth="1"/>
  </cols>
  <sheetData>
    <row r="1" spans="1:11" ht="108" customHeight="1" x14ac:dyDescent="0.25">
      <c r="A1" s="254" t="s">
        <v>288</v>
      </c>
      <c r="B1" s="255"/>
      <c r="C1" s="255"/>
      <c r="D1" s="255"/>
      <c r="E1" s="255"/>
    </row>
    <row r="2" spans="1:11" ht="42" customHeight="1" x14ac:dyDescent="0.25">
      <c r="A2" s="246" t="s">
        <v>477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</row>
    <row r="3" spans="1:11" ht="8.4499999999999993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15.75" x14ac:dyDescent="0.25">
      <c r="A4" s="246" t="s">
        <v>19</v>
      </c>
      <c r="B4" s="246"/>
      <c r="C4" s="246"/>
      <c r="D4" s="246"/>
      <c r="E4" s="246"/>
      <c r="F4" s="246"/>
      <c r="G4" s="246"/>
      <c r="H4" s="246"/>
      <c r="I4" s="246"/>
      <c r="J4" s="266"/>
      <c r="K4" s="266"/>
    </row>
    <row r="5" spans="1:11" ht="10.9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5"/>
      <c r="K5" s="5"/>
    </row>
    <row r="6" spans="1:11" ht="15.75" x14ac:dyDescent="0.25">
      <c r="A6" s="246" t="s">
        <v>25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</row>
    <row r="7" spans="1:11" ht="9.6" customHeight="1" x14ac:dyDescent="0.25">
      <c r="A7" s="1"/>
      <c r="B7" s="2"/>
      <c r="C7" s="2"/>
      <c r="D7" s="2"/>
      <c r="E7" s="6"/>
      <c r="F7" s="7"/>
      <c r="G7" s="7"/>
      <c r="H7" s="7"/>
      <c r="I7" s="7"/>
      <c r="J7" s="7"/>
      <c r="K7" s="31" t="s">
        <v>33</v>
      </c>
    </row>
    <row r="8" spans="1:11" ht="25.5" x14ac:dyDescent="0.25">
      <c r="A8" s="27"/>
      <c r="B8" s="28"/>
      <c r="C8" s="28"/>
      <c r="D8" s="29"/>
      <c r="E8" s="30"/>
      <c r="F8" s="19" t="s">
        <v>298</v>
      </c>
      <c r="G8" s="20" t="s">
        <v>299</v>
      </c>
      <c r="H8" s="20" t="s">
        <v>300</v>
      </c>
      <c r="I8" s="20" t="s">
        <v>301</v>
      </c>
      <c r="J8" s="20" t="s">
        <v>271</v>
      </c>
      <c r="K8" s="20" t="s">
        <v>302</v>
      </c>
    </row>
    <row r="9" spans="1:11" x14ac:dyDescent="0.25">
      <c r="A9" s="248" t="s">
        <v>0</v>
      </c>
      <c r="B9" s="245"/>
      <c r="C9" s="245"/>
      <c r="D9" s="245"/>
      <c r="E9" s="249"/>
      <c r="F9" s="51">
        <f>F10+F11</f>
        <v>5765440.6600000001</v>
      </c>
      <c r="G9" s="51">
        <f t="shared" ref="G9" si="0">G10+G11</f>
        <v>2335954.5099999998</v>
      </c>
      <c r="H9" s="51">
        <f t="shared" ref="H9:K9" si="1">H10+H11</f>
        <v>2839000</v>
      </c>
      <c r="I9" s="51">
        <f>SUM(I10:I11)</f>
        <v>2833019.59</v>
      </c>
      <c r="J9" s="51">
        <f t="shared" si="1"/>
        <v>2839000</v>
      </c>
      <c r="K9" s="51">
        <f t="shared" si="1"/>
        <v>2839000</v>
      </c>
    </row>
    <row r="10" spans="1:11" x14ac:dyDescent="0.25">
      <c r="A10" s="250" t="s">
        <v>34</v>
      </c>
      <c r="B10" s="251"/>
      <c r="C10" s="251"/>
      <c r="D10" s="251"/>
      <c r="E10" s="243"/>
      <c r="F10" s="50">
        <v>5765440.6600000001</v>
      </c>
      <c r="G10" s="50">
        <v>2335954.5099999998</v>
      </c>
      <c r="H10" s="50">
        <v>2839000</v>
      </c>
      <c r="I10" s="50">
        <v>2833019.59</v>
      </c>
      <c r="J10" s="50">
        <v>2839000</v>
      </c>
      <c r="K10" s="50">
        <v>2839000</v>
      </c>
    </row>
    <row r="11" spans="1:11" x14ac:dyDescent="0.25">
      <c r="A11" s="252" t="s">
        <v>35</v>
      </c>
      <c r="B11" s="243"/>
      <c r="C11" s="243"/>
      <c r="D11" s="243"/>
      <c r="E11" s="243"/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</row>
    <row r="12" spans="1:11" x14ac:dyDescent="0.25">
      <c r="A12" s="32" t="s">
        <v>1</v>
      </c>
      <c r="B12" s="40"/>
      <c r="C12" s="40"/>
      <c r="D12" s="40"/>
      <c r="E12" s="40"/>
      <c r="F12" s="51">
        <f>F13+F14</f>
        <v>5931287.7200000007</v>
      </c>
      <c r="G12" s="51">
        <f t="shared" ref="G12" si="2">G13+G14</f>
        <v>2369367.4500000002</v>
      </c>
      <c r="H12" s="51">
        <f t="shared" ref="H12:K12" si="3">H13+H14</f>
        <v>3089432.42</v>
      </c>
      <c r="I12" s="51">
        <f>SUM(I13:I14)</f>
        <v>3091849.88</v>
      </c>
      <c r="J12" s="51">
        <f t="shared" si="3"/>
        <v>3089432.42</v>
      </c>
      <c r="K12" s="51">
        <f t="shared" si="3"/>
        <v>3089432.42</v>
      </c>
    </row>
    <row r="13" spans="1:11" x14ac:dyDescent="0.25">
      <c r="A13" s="253" t="s">
        <v>36</v>
      </c>
      <c r="B13" s="251"/>
      <c r="C13" s="251"/>
      <c r="D13" s="251"/>
      <c r="E13" s="251"/>
      <c r="F13" s="50">
        <v>3704355.79</v>
      </c>
      <c r="G13" s="50">
        <v>2339381.25</v>
      </c>
      <c r="H13" s="50">
        <v>3064432.42</v>
      </c>
      <c r="I13" s="50">
        <v>3053791.77</v>
      </c>
      <c r="J13" s="50">
        <v>3064432.42</v>
      </c>
      <c r="K13" s="50">
        <v>3064432.42</v>
      </c>
    </row>
    <row r="14" spans="1:11" x14ac:dyDescent="0.25">
      <c r="A14" s="242" t="s">
        <v>37</v>
      </c>
      <c r="B14" s="243"/>
      <c r="C14" s="243"/>
      <c r="D14" s="243"/>
      <c r="E14" s="243"/>
      <c r="F14" s="52">
        <v>2226931.9300000002</v>
      </c>
      <c r="G14" s="52">
        <v>29986.2</v>
      </c>
      <c r="H14" s="52">
        <v>25000</v>
      </c>
      <c r="I14" s="52">
        <v>38058.11</v>
      </c>
      <c r="J14" s="52">
        <v>25000</v>
      </c>
      <c r="K14" s="52">
        <v>25000</v>
      </c>
    </row>
    <row r="15" spans="1:11" x14ac:dyDescent="0.25">
      <c r="A15" s="244" t="s">
        <v>56</v>
      </c>
      <c r="B15" s="245"/>
      <c r="C15" s="245"/>
      <c r="D15" s="245"/>
      <c r="E15" s="245"/>
      <c r="F15" s="51">
        <f>F9-F12</f>
        <v>-165847.06000000052</v>
      </c>
      <c r="G15" s="51">
        <f t="shared" ref="G15" si="4">G9-G12</f>
        <v>-33412.94000000041</v>
      </c>
      <c r="H15" s="51">
        <f t="shared" ref="H15:K15" si="5">H9-H12</f>
        <v>-250432.41999999993</v>
      </c>
      <c r="I15" s="51">
        <f>SUM(I9-I12)</f>
        <v>-258830.29000000004</v>
      </c>
      <c r="J15" s="51">
        <f t="shared" si="5"/>
        <v>-250432.41999999993</v>
      </c>
      <c r="K15" s="51">
        <f t="shared" si="5"/>
        <v>-250432.41999999993</v>
      </c>
    </row>
    <row r="16" spans="1:11" ht="18" x14ac:dyDescent="0.25">
      <c r="A16" s="24"/>
      <c r="B16" s="22"/>
      <c r="C16" s="22"/>
      <c r="D16" s="22"/>
      <c r="E16" s="22"/>
      <c r="F16" s="22"/>
      <c r="G16" s="22"/>
      <c r="H16" s="23"/>
      <c r="I16" s="23"/>
      <c r="J16" s="23"/>
      <c r="K16" s="23"/>
    </row>
    <row r="17" spans="1:11" ht="15.75" x14ac:dyDescent="0.25">
      <c r="A17" s="246" t="s">
        <v>26</v>
      </c>
      <c r="B17" s="247"/>
      <c r="C17" s="247"/>
      <c r="D17" s="247"/>
      <c r="E17" s="247"/>
      <c r="F17" s="247"/>
      <c r="G17" s="247"/>
      <c r="H17" s="247"/>
      <c r="I17" s="247"/>
      <c r="J17" s="247"/>
      <c r="K17" s="247"/>
    </row>
    <row r="18" spans="1:11" ht="18" x14ac:dyDescent="0.25">
      <c r="A18" s="24"/>
      <c r="B18" s="22"/>
      <c r="C18" s="22"/>
      <c r="D18" s="22"/>
      <c r="E18" s="22"/>
      <c r="F18" s="22"/>
      <c r="G18" s="22"/>
      <c r="H18" s="23"/>
      <c r="I18" s="23"/>
      <c r="J18" s="23"/>
      <c r="K18" s="23"/>
    </row>
    <row r="19" spans="1:11" ht="38.25" x14ac:dyDescent="0.25">
      <c r="A19" s="27"/>
      <c r="B19" s="28"/>
      <c r="C19" s="28"/>
      <c r="D19" s="29"/>
      <c r="E19" s="30"/>
      <c r="F19" s="3" t="s">
        <v>269</v>
      </c>
      <c r="G19" s="3" t="s">
        <v>270</v>
      </c>
      <c r="H19" s="3" t="s">
        <v>286</v>
      </c>
      <c r="I19" s="3" t="s">
        <v>237</v>
      </c>
      <c r="J19" s="3" t="s">
        <v>40</v>
      </c>
      <c r="K19" s="3" t="s">
        <v>287</v>
      </c>
    </row>
    <row r="20" spans="1:11" x14ac:dyDescent="0.25">
      <c r="A20" s="242" t="s">
        <v>38</v>
      </c>
      <c r="B20" s="243"/>
      <c r="C20" s="243"/>
      <c r="D20" s="243"/>
      <c r="E20" s="243"/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9">
        <v>0</v>
      </c>
    </row>
    <row r="21" spans="1:11" x14ac:dyDescent="0.25">
      <c r="A21" s="242" t="s">
        <v>39</v>
      </c>
      <c r="B21" s="243"/>
      <c r="C21" s="243"/>
      <c r="D21" s="243"/>
      <c r="E21" s="243"/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9">
        <v>0</v>
      </c>
    </row>
    <row r="22" spans="1:11" x14ac:dyDescent="0.25">
      <c r="A22" s="244" t="s">
        <v>2</v>
      </c>
      <c r="B22" s="245"/>
      <c r="C22" s="245"/>
      <c r="D22" s="245"/>
      <c r="E22" s="245"/>
      <c r="F22" s="51">
        <f>F20-F21</f>
        <v>0</v>
      </c>
      <c r="G22" s="51">
        <f t="shared" ref="G22:K22" si="6">G20-G21</f>
        <v>0</v>
      </c>
      <c r="H22" s="51">
        <f t="shared" si="6"/>
        <v>0</v>
      </c>
      <c r="I22" s="51">
        <v>0</v>
      </c>
      <c r="J22" s="51">
        <v>0</v>
      </c>
      <c r="K22" s="51">
        <f t="shared" si="6"/>
        <v>0</v>
      </c>
    </row>
    <row r="23" spans="1:11" x14ac:dyDescent="0.25">
      <c r="A23" s="244" t="s">
        <v>57</v>
      </c>
      <c r="B23" s="245"/>
      <c r="C23" s="245"/>
      <c r="D23" s="245"/>
      <c r="E23" s="245"/>
      <c r="F23" s="51">
        <f>F15+F22</f>
        <v>-165847.06000000052</v>
      </c>
      <c r="G23" s="51">
        <f t="shared" ref="G23:K23" si="7">G15+G22</f>
        <v>-33412.94000000041</v>
      </c>
      <c r="H23" s="51">
        <f t="shared" si="7"/>
        <v>-250432.41999999993</v>
      </c>
      <c r="I23" s="51">
        <v>-208410.26</v>
      </c>
      <c r="J23" s="51">
        <f t="shared" si="7"/>
        <v>-250432.41999999993</v>
      </c>
      <c r="K23" s="51">
        <f t="shared" si="7"/>
        <v>-250432.41999999993</v>
      </c>
    </row>
    <row r="24" spans="1:11" ht="18" x14ac:dyDescent="0.25">
      <c r="A24" s="21"/>
      <c r="B24" s="22"/>
      <c r="C24" s="22"/>
      <c r="D24" s="22"/>
      <c r="E24" s="22"/>
      <c r="F24" s="22"/>
      <c r="G24" s="22"/>
      <c r="H24" s="23"/>
      <c r="I24" s="23"/>
      <c r="J24" s="23"/>
      <c r="K24" s="23"/>
    </row>
    <row r="25" spans="1:11" ht="15.75" x14ac:dyDescent="0.25">
      <c r="A25" s="246" t="s">
        <v>58</v>
      </c>
      <c r="B25" s="247"/>
      <c r="C25" s="247"/>
      <c r="D25" s="247"/>
      <c r="E25" s="247"/>
      <c r="F25" s="247"/>
      <c r="G25" s="247"/>
      <c r="H25" s="247"/>
      <c r="I25" s="247"/>
      <c r="J25" s="247"/>
      <c r="K25" s="247"/>
    </row>
    <row r="26" spans="1:11" ht="15.75" x14ac:dyDescent="0.25">
      <c r="A26" s="38"/>
      <c r="B26" s="39"/>
      <c r="C26" s="39"/>
      <c r="D26" s="39"/>
      <c r="E26" s="39"/>
      <c r="F26" s="39"/>
      <c r="G26" s="39"/>
      <c r="H26" s="39"/>
      <c r="I26" s="121"/>
      <c r="J26" s="39"/>
      <c r="K26" s="39"/>
    </row>
    <row r="27" spans="1:11" ht="25.5" x14ac:dyDescent="0.25">
      <c r="A27" s="27"/>
      <c r="B27" s="28"/>
      <c r="C27" s="28"/>
      <c r="D27" s="29"/>
      <c r="E27" s="30"/>
      <c r="F27" s="19" t="s">
        <v>298</v>
      </c>
      <c r="G27" s="20" t="s">
        <v>299</v>
      </c>
      <c r="H27" s="20" t="s">
        <v>300</v>
      </c>
      <c r="I27" s="20" t="s">
        <v>301</v>
      </c>
      <c r="J27" s="20" t="s">
        <v>271</v>
      </c>
      <c r="K27" s="20" t="s">
        <v>302</v>
      </c>
    </row>
    <row r="28" spans="1:11" ht="15" customHeight="1" x14ac:dyDescent="0.25">
      <c r="A28" s="258" t="s">
        <v>59</v>
      </c>
      <c r="B28" s="259"/>
      <c r="C28" s="259"/>
      <c r="D28" s="259"/>
      <c r="E28" s="260"/>
      <c r="F28" s="60">
        <v>157748.82999999999</v>
      </c>
      <c r="G28" s="60">
        <v>157748.82999999999</v>
      </c>
      <c r="H28" s="60">
        <v>33412.94</v>
      </c>
      <c r="I28" s="60">
        <v>208410.26</v>
      </c>
      <c r="J28" s="60">
        <v>0</v>
      </c>
      <c r="K28" s="63">
        <v>0</v>
      </c>
    </row>
    <row r="29" spans="1:11" ht="15" customHeight="1" x14ac:dyDescent="0.25">
      <c r="A29" s="244" t="s">
        <v>60</v>
      </c>
      <c r="B29" s="245"/>
      <c r="C29" s="245"/>
      <c r="D29" s="245"/>
      <c r="E29" s="245"/>
      <c r="F29" s="61">
        <f>F23+F28</f>
        <v>-8098.2300000005343</v>
      </c>
      <c r="G29" s="61">
        <v>30000</v>
      </c>
      <c r="H29" s="61">
        <v>0</v>
      </c>
      <c r="I29" s="61">
        <v>0</v>
      </c>
      <c r="J29" s="61">
        <f t="shared" ref="J29:K29" si="8">J23+J28</f>
        <v>-250432.41999999993</v>
      </c>
      <c r="K29" s="74">
        <f t="shared" si="8"/>
        <v>-250432.41999999993</v>
      </c>
    </row>
    <row r="30" spans="1:11" ht="45" customHeight="1" x14ac:dyDescent="0.25">
      <c r="A30" s="248" t="s">
        <v>61</v>
      </c>
      <c r="B30" s="261"/>
      <c r="C30" s="261"/>
      <c r="D30" s="261"/>
      <c r="E30" s="262"/>
      <c r="F30" s="61">
        <v>0</v>
      </c>
      <c r="G30" s="61">
        <v>0</v>
      </c>
      <c r="H30" s="61">
        <v>0</v>
      </c>
      <c r="I30" s="61">
        <v>0</v>
      </c>
      <c r="J30" s="61">
        <f t="shared" ref="J30:K30" si="9">J15+J22+J28-J29</f>
        <v>0</v>
      </c>
      <c r="K30" s="74">
        <f t="shared" si="9"/>
        <v>0</v>
      </c>
    </row>
    <row r="31" spans="1:11" ht="15.75" x14ac:dyDescent="0.25">
      <c r="A31" s="41"/>
      <c r="B31" s="42"/>
      <c r="C31" s="42"/>
      <c r="D31" s="42"/>
      <c r="E31" s="42"/>
      <c r="F31" s="42"/>
      <c r="G31" s="42"/>
      <c r="H31" s="42"/>
      <c r="I31" s="42"/>
      <c r="J31" s="42"/>
      <c r="K31" s="42"/>
    </row>
    <row r="32" spans="1:11" ht="15.75" x14ac:dyDescent="0.25">
      <c r="A32" s="263" t="s">
        <v>55</v>
      </c>
      <c r="B32" s="263"/>
      <c r="C32" s="263"/>
      <c r="D32" s="263"/>
      <c r="E32" s="263"/>
      <c r="F32" s="263"/>
      <c r="G32" s="263"/>
      <c r="H32" s="263"/>
      <c r="I32" s="263"/>
      <c r="J32" s="263"/>
      <c r="K32" s="263"/>
    </row>
    <row r="33" spans="1:11" ht="18" x14ac:dyDescent="0.25">
      <c r="A33" s="43"/>
      <c r="B33" s="44"/>
      <c r="C33" s="44"/>
      <c r="D33" s="44"/>
      <c r="E33" s="44"/>
      <c r="F33" s="44"/>
      <c r="G33" s="44"/>
      <c r="H33" s="45"/>
      <c r="I33" s="45"/>
      <c r="J33" s="45"/>
      <c r="K33" s="45"/>
    </row>
    <row r="34" spans="1:11" ht="25.5" x14ac:dyDescent="0.25">
      <c r="A34" s="46"/>
      <c r="B34" s="47"/>
      <c r="C34" s="47"/>
      <c r="D34" s="48"/>
      <c r="E34" s="49"/>
      <c r="F34" s="19" t="s">
        <v>298</v>
      </c>
      <c r="G34" s="20" t="s">
        <v>299</v>
      </c>
      <c r="H34" s="20" t="s">
        <v>300</v>
      </c>
      <c r="I34" s="20" t="s">
        <v>301</v>
      </c>
      <c r="J34" s="20" t="s">
        <v>271</v>
      </c>
      <c r="K34" s="20" t="s">
        <v>302</v>
      </c>
    </row>
    <row r="35" spans="1:11" x14ac:dyDescent="0.25">
      <c r="A35" s="258" t="s">
        <v>59</v>
      </c>
      <c r="B35" s="259"/>
      <c r="C35" s="259"/>
      <c r="D35" s="259"/>
      <c r="E35" s="260"/>
      <c r="F35" s="60">
        <v>157748.82999999999</v>
      </c>
      <c r="G35" s="60">
        <f>F38</f>
        <v>157748.82999999999</v>
      </c>
      <c r="H35" s="60">
        <v>33412.94</v>
      </c>
      <c r="I35" s="60">
        <v>208410.26</v>
      </c>
      <c r="J35" s="60">
        <v>0</v>
      </c>
      <c r="K35" s="63">
        <f>J38</f>
        <v>0</v>
      </c>
    </row>
    <row r="36" spans="1:11" ht="28.5" customHeight="1" x14ac:dyDescent="0.25">
      <c r="A36" s="258" t="s">
        <v>62</v>
      </c>
      <c r="B36" s="259"/>
      <c r="C36" s="259"/>
      <c r="D36" s="259"/>
      <c r="E36" s="260"/>
      <c r="F36" s="60">
        <v>0</v>
      </c>
      <c r="G36" s="60">
        <v>157748.82999999999</v>
      </c>
      <c r="H36" s="60">
        <v>33412.94</v>
      </c>
      <c r="I36" s="60">
        <v>208410.26</v>
      </c>
      <c r="J36" s="60">
        <v>0</v>
      </c>
      <c r="K36" s="63">
        <v>0</v>
      </c>
    </row>
    <row r="37" spans="1:11" x14ac:dyDescent="0.25">
      <c r="A37" s="258" t="s">
        <v>63</v>
      </c>
      <c r="B37" s="264"/>
      <c r="C37" s="264"/>
      <c r="D37" s="264"/>
      <c r="E37" s="265"/>
      <c r="F37" s="60">
        <v>0</v>
      </c>
      <c r="G37" s="60">
        <v>30000</v>
      </c>
      <c r="H37" s="60">
        <v>0</v>
      </c>
      <c r="I37" s="60">
        <v>0</v>
      </c>
      <c r="J37" s="60">
        <v>0</v>
      </c>
      <c r="K37" s="63">
        <v>0</v>
      </c>
    </row>
    <row r="38" spans="1:11" ht="15" customHeight="1" x14ac:dyDescent="0.25">
      <c r="A38" s="244" t="s">
        <v>60</v>
      </c>
      <c r="B38" s="245"/>
      <c r="C38" s="245"/>
      <c r="D38" s="245"/>
      <c r="E38" s="245"/>
      <c r="F38" s="62">
        <f>F35-F36+F37</f>
        <v>157748.82999999999</v>
      </c>
      <c r="G38" s="62">
        <f t="shared" ref="G38:K38" si="10">G35-G36+G37</f>
        <v>30000</v>
      </c>
      <c r="H38" s="62">
        <f t="shared" si="10"/>
        <v>0</v>
      </c>
      <c r="I38" s="62">
        <v>0</v>
      </c>
      <c r="J38" s="62">
        <f t="shared" si="10"/>
        <v>0</v>
      </c>
      <c r="K38" s="64">
        <f t="shared" si="10"/>
        <v>0</v>
      </c>
    </row>
    <row r="39" spans="1:11" ht="17.25" customHeight="1" x14ac:dyDescent="0.25"/>
    <row r="40" spans="1:11" x14ac:dyDescent="0.25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7"/>
    </row>
    <row r="41" spans="1:11" ht="9" customHeight="1" x14ac:dyDescent="0.25"/>
  </sheetData>
  <mergeCells count="25">
    <mergeCell ref="A1:E1"/>
    <mergeCell ref="A40:K40"/>
    <mergeCell ref="A22:E22"/>
    <mergeCell ref="A23:E23"/>
    <mergeCell ref="A25:K25"/>
    <mergeCell ref="A28:E28"/>
    <mergeCell ref="A29:E29"/>
    <mergeCell ref="A30:E30"/>
    <mergeCell ref="A32:K32"/>
    <mergeCell ref="A35:E35"/>
    <mergeCell ref="A36:E36"/>
    <mergeCell ref="A37:E37"/>
    <mergeCell ref="A38:E38"/>
    <mergeCell ref="A21:E21"/>
    <mergeCell ref="A2:K2"/>
    <mergeCell ref="A4:K4"/>
    <mergeCell ref="A14:E14"/>
    <mergeCell ref="A15:E15"/>
    <mergeCell ref="A17:K17"/>
    <mergeCell ref="A20:E20"/>
    <mergeCell ref="A6:K6"/>
    <mergeCell ref="A9:E9"/>
    <mergeCell ref="A10:E10"/>
    <mergeCell ref="A11:E11"/>
    <mergeCell ref="A13:E13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6" workbookViewId="0">
      <selection activeCell="L15" sqref="L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1.28515625" customWidth="1"/>
    <col min="4" max="4" width="20" customWidth="1"/>
    <col min="5" max="5" width="19.140625" customWidth="1"/>
    <col min="6" max="6" width="18.140625" customWidth="1"/>
    <col min="7" max="7" width="19.28515625" customWidth="1"/>
    <col min="8" max="8" width="18.7109375" customWidth="1"/>
    <col min="9" max="9" width="16.28515625" customWidth="1"/>
  </cols>
  <sheetData>
    <row r="1" spans="1:9" ht="42" customHeight="1" x14ac:dyDescent="0.25">
      <c r="A1" s="246" t="s">
        <v>272</v>
      </c>
      <c r="B1" s="246"/>
      <c r="C1" s="246"/>
      <c r="D1" s="246"/>
      <c r="E1" s="246"/>
      <c r="F1" s="246"/>
      <c r="G1" s="246"/>
      <c r="H1" s="246"/>
      <c r="I1" s="246"/>
    </row>
    <row r="2" spans="1:9" ht="18" customHeight="1" x14ac:dyDescent="0.25">
      <c r="A2" s="4"/>
      <c r="B2" s="4"/>
      <c r="C2" s="4"/>
      <c r="D2" s="4"/>
      <c r="E2" s="4"/>
      <c r="F2" s="4"/>
      <c r="G2" s="24"/>
      <c r="H2" s="4"/>
      <c r="I2" s="4"/>
    </row>
    <row r="3" spans="1:9" ht="15.75" customHeight="1" x14ac:dyDescent="0.25">
      <c r="A3" s="246" t="s">
        <v>19</v>
      </c>
      <c r="B3" s="246"/>
      <c r="C3" s="246"/>
      <c r="D3" s="246"/>
      <c r="E3" s="246"/>
      <c r="F3" s="246"/>
      <c r="G3" s="246"/>
      <c r="H3" s="246"/>
      <c r="I3" s="246"/>
    </row>
    <row r="4" spans="1:9" ht="18" x14ac:dyDescent="0.25">
      <c r="A4" s="4"/>
      <c r="B4" s="4"/>
      <c r="C4" s="54"/>
      <c r="D4" s="4"/>
      <c r="E4" s="4"/>
      <c r="F4" s="4"/>
      <c r="G4" s="24"/>
      <c r="H4" s="5"/>
      <c r="I4" s="5"/>
    </row>
    <row r="5" spans="1:9" ht="18" customHeight="1" x14ac:dyDescent="0.25">
      <c r="A5" s="246" t="s">
        <v>4</v>
      </c>
      <c r="B5" s="246"/>
      <c r="C5" s="246"/>
      <c r="D5" s="246"/>
      <c r="E5" s="246"/>
      <c r="F5" s="246"/>
      <c r="G5" s="246"/>
      <c r="H5" s="246"/>
      <c r="I5" s="246"/>
    </row>
    <row r="6" spans="1:9" ht="18" x14ac:dyDescent="0.25">
      <c r="A6" s="4"/>
      <c r="B6" s="4"/>
      <c r="C6" s="4"/>
      <c r="D6" s="4"/>
      <c r="E6" s="4"/>
      <c r="F6" s="4"/>
      <c r="G6" s="24"/>
      <c r="H6" s="5"/>
      <c r="I6" s="5"/>
    </row>
    <row r="7" spans="1:9" ht="15.75" customHeight="1" x14ac:dyDescent="0.25">
      <c r="A7" s="246" t="s">
        <v>41</v>
      </c>
      <c r="B7" s="246"/>
      <c r="C7" s="246"/>
      <c r="D7" s="246"/>
      <c r="E7" s="246"/>
      <c r="F7" s="246"/>
      <c r="G7" s="246"/>
      <c r="H7" s="246"/>
      <c r="I7" s="246"/>
    </row>
    <row r="8" spans="1:9" ht="18" x14ac:dyDescent="0.25">
      <c r="A8" s="4"/>
      <c r="B8" s="4"/>
      <c r="C8" s="4"/>
      <c r="D8" s="4"/>
      <c r="E8" s="4"/>
      <c r="F8" s="4"/>
      <c r="G8" s="24"/>
      <c r="H8" s="5"/>
      <c r="I8" s="5"/>
    </row>
    <row r="9" spans="1:9" ht="25.5" x14ac:dyDescent="0.25">
      <c r="A9" s="20" t="s">
        <v>5</v>
      </c>
      <c r="B9" s="19" t="s">
        <v>6</v>
      </c>
      <c r="C9" s="19" t="s">
        <v>3</v>
      </c>
      <c r="D9" s="19" t="s">
        <v>298</v>
      </c>
      <c r="E9" s="20" t="s">
        <v>299</v>
      </c>
      <c r="F9" s="20" t="s">
        <v>300</v>
      </c>
      <c r="G9" s="20" t="s">
        <v>301</v>
      </c>
      <c r="H9" s="20" t="s">
        <v>271</v>
      </c>
      <c r="I9" s="20" t="s">
        <v>302</v>
      </c>
    </row>
    <row r="10" spans="1:9" ht="16.149999999999999" customHeight="1" x14ac:dyDescent="0.25">
      <c r="A10" s="34"/>
      <c r="B10" s="35"/>
      <c r="C10" s="33" t="s">
        <v>0</v>
      </c>
      <c r="D10" s="35"/>
      <c r="E10" s="57"/>
      <c r="F10" s="34"/>
      <c r="G10" s="34"/>
      <c r="H10" s="34"/>
      <c r="I10" s="34"/>
    </row>
    <row r="11" spans="1:9" ht="15.75" customHeight="1" x14ac:dyDescent="0.25">
      <c r="A11" s="11">
        <v>6</v>
      </c>
      <c r="B11" s="11"/>
      <c r="C11" s="11" t="s">
        <v>7</v>
      </c>
      <c r="D11" s="69">
        <f>SUM(D12:D17)</f>
        <v>5765440.6600000001</v>
      </c>
      <c r="E11" s="58">
        <f>SUM(E12:E16)</f>
        <v>2339081.23</v>
      </c>
      <c r="F11" s="58">
        <f>SUM(F12:F16)</f>
        <v>2575831.33</v>
      </c>
      <c r="G11" s="58">
        <f>SUM(G12:G15)</f>
        <v>2575831.33</v>
      </c>
      <c r="H11" s="58">
        <f>SUM(H12:H16)</f>
        <v>2338554</v>
      </c>
      <c r="I11" s="58">
        <f>SUM(I12:I16)</f>
        <v>2338554</v>
      </c>
    </row>
    <row r="12" spans="1:9" ht="34.9" customHeight="1" x14ac:dyDescent="0.25">
      <c r="A12" s="11"/>
      <c r="B12" s="16">
        <v>63</v>
      </c>
      <c r="C12" s="16" t="s">
        <v>28</v>
      </c>
      <c r="D12" s="65">
        <v>5092206.38</v>
      </c>
      <c r="E12" s="53">
        <v>1967098.91</v>
      </c>
      <c r="F12" s="53">
        <v>1967098.91</v>
      </c>
      <c r="G12" s="53">
        <v>1967098.91</v>
      </c>
      <c r="H12" s="53">
        <v>1967098.91</v>
      </c>
      <c r="I12" s="9">
        <v>1967098.91</v>
      </c>
    </row>
    <row r="13" spans="1:9" ht="46.15" customHeight="1" x14ac:dyDescent="0.25">
      <c r="A13" s="12"/>
      <c r="B13" s="12">
        <v>65</v>
      </c>
      <c r="C13" s="55" t="s">
        <v>289</v>
      </c>
      <c r="D13" s="65">
        <v>816.19</v>
      </c>
      <c r="E13" s="53">
        <v>1327.23</v>
      </c>
      <c r="F13" s="53">
        <v>800</v>
      </c>
      <c r="G13" s="53">
        <v>800</v>
      </c>
      <c r="H13" s="53">
        <v>800</v>
      </c>
      <c r="I13" s="53">
        <v>800</v>
      </c>
    </row>
    <row r="14" spans="1:9" ht="60" customHeight="1" x14ac:dyDescent="0.25">
      <c r="A14" s="12"/>
      <c r="B14" s="12">
        <v>66</v>
      </c>
      <c r="C14" s="55" t="s">
        <v>290</v>
      </c>
      <c r="D14" s="65">
        <v>231681.6</v>
      </c>
      <c r="E14" s="53">
        <v>190722.67</v>
      </c>
      <c r="F14" s="53">
        <v>428000</v>
      </c>
      <c r="G14" s="53">
        <v>428000</v>
      </c>
      <c r="H14" s="53">
        <v>190722.67</v>
      </c>
      <c r="I14" s="53">
        <v>190722.67</v>
      </c>
    </row>
    <row r="15" spans="1:9" ht="32.450000000000003" customHeight="1" x14ac:dyDescent="0.25">
      <c r="A15" s="12"/>
      <c r="B15" s="12">
        <v>67</v>
      </c>
      <c r="C15" s="16" t="s">
        <v>29</v>
      </c>
      <c r="D15" s="65">
        <v>174015.26</v>
      </c>
      <c r="E15" s="53">
        <v>179932.42</v>
      </c>
      <c r="F15" s="53">
        <v>179932.42</v>
      </c>
      <c r="G15" s="53">
        <v>179932.42</v>
      </c>
      <c r="H15" s="53">
        <v>179932.42</v>
      </c>
      <c r="I15" s="53">
        <v>179932.42</v>
      </c>
    </row>
    <row r="16" spans="1:9" ht="25.9" customHeight="1" x14ac:dyDescent="0.25">
      <c r="A16" s="12"/>
      <c r="B16" s="12">
        <v>67</v>
      </c>
      <c r="C16" s="16"/>
      <c r="D16" s="8">
        <v>266721.08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</row>
    <row r="17" spans="1:9" x14ac:dyDescent="0.25">
      <c r="A17" s="12"/>
      <c r="B17" s="12">
        <v>64</v>
      </c>
      <c r="C17" s="16"/>
      <c r="D17" s="65">
        <v>0.15</v>
      </c>
      <c r="E17" s="53"/>
      <c r="F17" s="53"/>
      <c r="G17" s="53"/>
      <c r="H17" s="53"/>
      <c r="I17" s="53"/>
    </row>
    <row r="18" spans="1:9" ht="25.5" x14ac:dyDescent="0.25">
      <c r="A18" s="14">
        <v>7</v>
      </c>
      <c r="B18" s="15"/>
      <c r="C18" s="25" t="s">
        <v>8</v>
      </c>
      <c r="D18" s="65">
        <f>SUM(D19)</f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</row>
    <row r="19" spans="1:9" ht="25.5" x14ac:dyDescent="0.25">
      <c r="A19" s="16"/>
      <c r="B19" s="16">
        <v>72</v>
      </c>
      <c r="C19" s="26" t="s">
        <v>27</v>
      </c>
      <c r="D19" s="65">
        <v>0</v>
      </c>
      <c r="E19" s="53">
        <v>0</v>
      </c>
      <c r="F19" s="53">
        <v>0</v>
      </c>
      <c r="G19" s="53">
        <v>0</v>
      </c>
      <c r="H19" s="53">
        <v>0</v>
      </c>
      <c r="I19" s="68">
        <v>0</v>
      </c>
    </row>
    <row r="20" spans="1:9" ht="21" customHeight="1" x14ac:dyDescent="0.25"/>
    <row r="21" spans="1:9" ht="22.15" customHeight="1" x14ac:dyDescent="0.25">
      <c r="A21" s="246" t="s">
        <v>42</v>
      </c>
      <c r="B21" s="267"/>
      <c r="C21" s="267"/>
      <c r="D21" s="267"/>
      <c r="E21" s="267"/>
      <c r="F21" s="267"/>
      <c r="G21" s="267"/>
      <c r="H21" s="267"/>
      <c r="I21" s="267"/>
    </row>
    <row r="22" spans="1:9" ht="8.4499999999999993" customHeight="1" x14ac:dyDescent="0.25">
      <c r="A22" s="4"/>
      <c r="B22" s="4"/>
      <c r="C22" s="4"/>
      <c r="D22" s="4"/>
      <c r="E22" s="4"/>
      <c r="F22" s="4"/>
      <c r="G22" s="24"/>
      <c r="H22" s="5"/>
      <c r="I22" s="5"/>
    </row>
    <row r="23" spans="1:9" ht="25.5" x14ac:dyDescent="0.25">
      <c r="A23" s="20" t="s">
        <v>5</v>
      </c>
      <c r="B23" s="19" t="s">
        <v>6</v>
      </c>
      <c r="C23" s="19" t="s">
        <v>9</v>
      </c>
      <c r="D23" s="19" t="s">
        <v>298</v>
      </c>
      <c r="E23" s="20" t="s">
        <v>299</v>
      </c>
      <c r="F23" s="20" t="s">
        <v>300</v>
      </c>
      <c r="G23" s="20" t="s">
        <v>301</v>
      </c>
      <c r="H23" s="20" t="s">
        <v>271</v>
      </c>
      <c r="I23" s="20" t="s">
        <v>302</v>
      </c>
    </row>
    <row r="24" spans="1:9" x14ac:dyDescent="0.25">
      <c r="A24" s="34"/>
      <c r="B24" s="35"/>
      <c r="C24" s="33" t="s">
        <v>1</v>
      </c>
      <c r="D24" s="66">
        <f>SUM(D25+D32)</f>
        <v>5012671.13</v>
      </c>
      <c r="E24" s="57">
        <f t="shared" ref="E24" si="0">SUM(E25+E32)</f>
        <v>2604197.08</v>
      </c>
      <c r="F24" s="57">
        <f t="shared" ref="F24:I24" si="1">SUM(F25+F32)</f>
        <v>2626886.4899999998</v>
      </c>
      <c r="G24" s="57">
        <f>SUM(G25+G32)</f>
        <v>2436209.4799999995</v>
      </c>
      <c r="H24" s="57">
        <f t="shared" si="1"/>
        <v>2626886.4899999998</v>
      </c>
      <c r="I24" s="57">
        <f t="shared" si="1"/>
        <v>2626886.4899999998</v>
      </c>
    </row>
    <row r="25" spans="1:9" ht="15.75" customHeight="1" x14ac:dyDescent="0.25">
      <c r="A25" s="11">
        <v>3</v>
      </c>
      <c r="B25" s="11"/>
      <c r="C25" s="11" t="s">
        <v>10</v>
      </c>
      <c r="D25" s="65">
        <f>SUM(D26:D30)</f>
        <v>2785739.1999999997</v>
      </c>
      <c r="E25" s="53">
        <f>SUM(E26:E30)</f>
        <v>2574210.88</v>
      </c>
      <c r="F25" s="53">
        <f>SUM(F26:F30)</f>
        <v>2574210.88</v>
      </c>
      <c r="G25" s="58">
        <f>SUM(G26:G30)</f>
        <v>2398151.3699999996</v>
      </c>
      <c r="H25" s="53">
        <f t="shared" ref="H25:I25" si="2">SUM(H26:H30)</f>
        <v>2574210.88</v>
      </c>
      <c r="I25" s="53">
        <f t="shared" si="2"/>
        <v>2574210.88</v>
      </c>
    </row>
    <row r="26" spans="1:9" ht="15.75" customHeight="1" x14ac:dyDescent="0.25">
      <c r="A26" s="11"/>
      <c r="B26" s="16">
        <v>31</v>
      </c>
      <c r="C26" s="16" t="s">
        <v>11</v>
      </c>
      <c r="D26" s="65">
        <v>939131.24</v>
      </c>
      <c r="E26" s="53">
        <v>1705104.42</v>
      </c>
      <c r="F26" s="53">
        <v>1705104.42</v>
      </c>
      <c r="G26" s="53">
        <v>1538776.66</v>
      </c>
      <c r="H26" s="53">
        <v>1705104.42</v>
      </c>
      <c r="I26" s="53">
        <v>1705104.42</v>
      </c>
    </row>
    <row r="27" spans="1:9" x14ac:dyDescent="0.25">
      <c r="A27" s="12"/>
      <c r="B27" s="12">
        <v>32</v>
      </c>
      <c r="C27" s="12" t="s">
        <v>22</v>
      </c>
      <c r="D27" s="65">
        <v>1436424.85</v>
      </c>
      <c r="E27" s="53">
        <v>867500.52</v>
      </c>
      <c r="F27" s="53">
        <v>867500.52</v>
      </c>
      <c r="G27" s="53">
        <v>857768.77</v>
      </c>
      <c r="H27" s="53">
        <v>867500.52</v>
      </c>
      <c r="I27" s="53">
        <v>867500.52</v>
      </c>
    </row>
    <row r="28" spans="1:9" x14ac:dyDescent="0.25">
      <c r="A28" s="12"/>
      <c r="B28" s="12">
        <v>34</v>
      </c>
      <c r="C28" s="12" t="s">
        <v>73</v>
      </c>
      <c r="D28" s="65">
        <v>5480.18</v>
      </c>
      <c r="E28" s="53">
        <v>1605.94</v>
      </c>
      <c r="F28" s="53">
        <v>1605.94</v>
      </c>
      <c r="G28" s="53">
        <v>1605.94</v>
      </c>
      <c r="H28" s="53">
        <v>1605.94</v>
      </c>
      <c r="I28" s="53">
        <v>1605.94</v>
      </c>
    </row>
    <row r="29" spans="1:9" ht="25.5" x14ac:dyDescent="0.25">
      <c r="A29" s="12"/>
      <c r="B29" s="12">
        <v>36</v>
      </c>
      <c r="C29" s="55" t="s">
        <v>291</v>
      </c>
      <c r="D29" s="65">
        <v>54850.61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</row>
    <row r="30" spans="1:9" ht="25.15" customHeight="1" x14ac:dyDescent="0.25">
      <c r="A30" s="12"/>
      <c r="B30" s="12">
        <v>38</v>
      </c>
      <c r="C30" s="55" t="s">
        <v>292</v>
      </c>
      <c r="D30" s="65">
        <v>349852.32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</row>
    <row r="31" spans="1:9" x14ac:dyDescent="0.25">
      <c r="A31" s="12"/>
      <c r="B31" s="12"/>
      <c r="C31" s="12"/>
      <c r="D31" s="8"/>
      <c r="E31" s="9"/>
      <c r="F31" s="9"/>
      <c r="G31" s="9"/>
      <c r="H31" s="9"/>
      <c r="I31" s="9"/>
    </row>
    <row r="32" spans="1:9" ht="25.5" x14ac:dyDescent="0.25">
      <c r="A32" s="14">
        <v>4</v>
      </c>
      <c r="B32" s="15"/>
      <c r="C32" s="25" t="s">
        <v>12</v>
      </c>
      <c r="D32" s="69">
        <f>SUM(D33:D35)</f>
        <v>2226931.9300000002</v>
      </c>
      <c r="E32" s="53">
        <f>SUM(E33:E35)</f>
        <v>29986.2</v>
      </c>
      <c r="F32" s="53">
        <f>SUM(F33:F35)</f>
        <v>52675.61</v>
      </c>
      <c r="G32" s="58">
        <v>38058.11</v>
      </c>
      <c r="H32" s="53">
        <f t="shared" ref="H32:I32" si="3">SUM(H33:H35)</f>
        <v>52675.61</v>
      </c>
      <c r="I32" s="53">
        <f t="shared" si="3"/>
        <v>52675.61</v>
      </c>
    </row>
    <row r="33" spans="1:9" ht="25.5" x14ac:dyDescent="0.25">
      <c r="A33" s="14"/>
      <c r="B33" s="56">
        <v>41</v>
      </c>
      <c r="C33" s="26" t="s">
        <v>13</v>
      </c>
      <c r="D33" s="65">
        <v>6260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</row>
    <row r="34" spans="1:9" ht="25.5" x14ac:dyDescent="0.25">
      <c r="A34" s="14"/>
      <c r="B34" s="56">
        <v>42</v>
      </c>
      <c r="C34" s="26" t="s">
        <v>30</v>
      </c>
      <c r="D34" s="65">
        <v>2220671.9300000002</v>
      </c>
      <c r="E34" s="53">
        <v>29986.2</v>
      </c>
      <c r="F34" s="53">
        <v>52675.61</v>
      </c>
      <c r="G34" s="53">
        <v>52759.66</v>
      </c>
      <c r="H34" s="53">
        <v>52675.61</v>
      </c>
      <c r="I34" s="53">
        <v>52675.61</v>
      </c>
    </row>
    <row r="35" spans="1:9" ht="25.5" x14ac:dyDescent="0.25">
      <c r="A35" s="14"/>
      <c r="B35" s="56">
        <v>45</v>
      </c>
      <c r="C35" s="26" t="s">
        <v>293</v>
      </c>
      <c r="D35" s="65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</row>
    <row r="36" spans="1:9" x14ac:dyDescent="0.25">
      <c r="A36" s="16"/>
      <c r="B36" s="16"/>
      <c r="C36" s="26"/>
      <c r="D36" s="8"/>
      <c r="E36" s="9"/>
      <c r="F36" s="9"/>
      <c r="G36" s="9"/>
      <c r="H36" s="9"/>
      <c r="I36" s="10"/>
    </row>
  </sheetData>
  <mergeCells count="5">
    <mergeCell ref="A21:I21"/>
    <mergeCell ref="A1:I1"/>
    <mergeCell ref="A3:I3"/>
    <mergeCell ref="A5:I5"/>
    <mergeCell ref="A7:I7"/>
  </mergeCell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3"/>
  <sheetViews>
    <sheetView topLeftCell="A64" zoomScale="115" zoomScaleNormal="115" workbookViewId="0">
      <selection activeCell="D109" sqref="D109"/>
    </sheetView>
  </sheetViews>
  <sheetFormatPr defaultRowHeight="15" x14ac:dyDescent="0.25"/>
  <cols>
    <col min="1" max="1" width="36.7109375" customWidth="1"/>
    <col min="2" max="2" width="19.28515625" customWidth="1"/>
    <col min="3" max="3" width="18.85546875" customWidth="1"/>
    <col min="4" max="5" width="18" customWidth="1"/>
    <col min="6" max="6" width="19.42578125" customWidth="1"/>
    <col min="7" max="7" width="19.28515625" customWidth="1"/>
    <col min="9" max="9" width="16.28515625" bestFit="1" customWidth="1"/>
  </cols>
  <sheetData>
    <row r="1" spans="1:7" ht="22.9" customHeight="1" x14ac:dyDescent="0.25">
      <c r="A1" s="268" t="s">
        <v>282</v>
      </c>
      <c r="B1" s="269"/>
      <c r="C1" s="269"/>
      <c r="D1" s="269"/>
      <c r="E1" s="269"/>
      <c r="F1" s="269"/>
      <c r="G1" s="269"/>
    </row>
    <row r="2" spans="1:7" ht="6.6" customHeight="1" x14ac:dyDescent="0.25">
      <c r="A2" s="24"/>
      <c r="B2" s="24"/>
      <c r="C2" s="24"/>
      <c r="D2" s="24"/>
      <c r="E2" s="24"/>
      <c r="F2" s="24"/>
      <c r="G2" s="24"/>
    </row>
    <row r="3" spans="1:7" ht="10.15" customHeight="1" x14ac:dyDescent="0.25">
      <c r="A3" s="270" t="s">
        <v>19</v>
      </c>
      <c r="B3" s="270"/>
      <c r="C3" s="270"/>
      <c r="D3" s="270"/>
      <c r="E3" s="270"/>
      <c r="F3" s="270"/>
      <c r="G3" s="270"/>
    </row>
    <row r="4" spans="1:7" ht="8.4499999999999993" customHeight="1" x14ac:dyDescent="0.25">
      <c r="B4" s="24"/>
      <c r="C4" s="24"/>
      <c r="D4" s="24"/>
      <c r="E4" s="24"/>
      <c r="F4" s="5"/>
      <c r="G4" s="5"/>
    </row>
    <row r="5" spans="1:7" ht="13.9" customHeight="1" x14ac:dyDescent="0.25">
      <c r="A5" s="268" t="s">
        <v>4</v>
      </c>
      <c r="B5" s="268"/>
      <c r="C5" s="268"/>
      <c r="D5" s="268"/>
      <c r="E5" s="268"/>
      <c r="F5" s="268"/>
      <c r="G5" s="268"/>
    </row>
    <row r="6" spans="1:7" ht="3.6" customHeight="1" x14ac:dyDescent="0.25">
      <c r="A6" s="24"/>
      <c r="B6" s="24"/>
      <c r="C6" s="24"/>
      <c r="D6" s="24"/>
      <c r="E6" s="24"/>
      <c r="F6" s="5"/>
      <c r="G6" s="5"/>
    </row>
    <row r="7" spans="1:7" ht="13.9" customHeight="1" x14ac:dyDescent="0.25">
      <c r="A7" s="270" t="s">
        <v>43</v>
      </c>
      <c r="B7" s="270"/>
      <c r="C7" s="270"/>
      <c r="D7" s="270"/>
      <c r="E7" s="270"/>
      <c r="F7" s="270"/>
      <c r="G7" s="270"/>
    </row>
    <row r="8" spans="1:7" ht="7.9" customHeight="1" x14ac:dyDescent="0.25">
      <c r="A8" s="24"/>
      <c r="B8" s="24"/>
      <c r="C8" s="24"/>
      <c r="D8" s="24"/>
      <c r="E8" s="24"/>
      <c r="F8" s="5"/>
      <c r="G8" s="5"/>
    </row>
    <row r="9" spans="1:7" ht="22.15" customHeight="1" x14ac:dyDescent="0.25">
      <c r="A9" s="20" t="s">
        <v>45</v>
      </c>
      <c r="B9" s="19" t="s">
        <v>298</v>
      </c>
      <c r="C9" s="20" t="s">
        <v>299</v>
      </c>
      <c r="D9" s="20" t="s">
        <v>300</v>
      </c>
      <c r="E9" s="108" t="s">
        <v>301</v>
      </c>
      <c r="F9" s="20" t="s">
        <v>271</v>
      </c>
      <c r="G9" s="20" t="s">
        <v>302</v>
      </c>
    </row>
    <row r="10" spans="1:7" ht="15" customHeight="1" x14ac:dyDescent="0.25">
      <c r="A10" s="123" t="s">
        <v>0</v>
      </c>
      <c r="B10" s="97">
        <f>SUM(B12+B17+B21+B25+B27+B29+B31+B32+B34+B38+B47+B51)</f>
        <v>2706563.1199999996</v>
      </c>
      <c r="C10" s="124">
        <f>SUM(C11+C16+C20+C24+C50)</f>
        <v>3302300.4899999998</v>
      </c>
      <c r="D10" s="125">
        <f>SUM(D11+D16+D20+D24+D50)</f>
        <v>3113052.8099999996</v>
      </c>
      <c r="E10" s="125">
        <f>SUM(E11+E16+E20+E24+E37+E42+E47+E50)</f>
        <v>3295576.46</v>
      </c>
      <c r="F10" s="125">
        <f>SUM(F11+F16+F20+F24+F50)</f>
        <v>3540052.8099999996</v>
      </c>
      <c r="G10" s="125">
        <f>SUM(G11+G16+G20+G24+G50)</f>
        <v>3113052.8099999996</v>
      </c>
    </row>
    <row r="11" spans="1:7" ht="14.45" customHeight="1" x14ac:dyDescent="0.25">
      <c r="A11" s="126" t="s">
        <v>99</v>
      </c>
      <c r="B11" s="125">
        <f>SUM(B12:B13)</f>
        <v>165890.99</v>
      </c>
      <c r="C11" s="127">
        <f t="shared" ref="C11:G11" si="0">SUM(C12)</f>
        <v>179932.42</v>
      </c>
      <c r="D11" s="125">
        <f t="shared" si="0"/>
        <v>179932.42</v>
      </c>
      <c r="E11" s="125">
        <f t="shared" si="0"/>
        <v>179932.42</v>
      </c>
      <c r="F11" s="125">
        <f t="shared" si="0"/>
        <v>179932.42</v>
      </c>
      <c r="G11" s="125">
        <f t="shared" si="0"/>
        <v>179932.42</v>
      </c>
    </row>
    <row r="12" spans="1:7" ht="14.45" customHeight="1" x14ac:dyDescent="0.25">
      <c r="A12" s="79" t="s">
        <v>47</v>
      </c>
      <c r="B12" s="80">
        <v>165890.99</v>
      </c>
      <c r="C12" s="80">
        <v>179932.42</v>
      </c>
      <c r="D12" s="80">
        <v>179932.42</v>
      </c>
      <c r="E12" s="80">
        <v>179932.42</v>
      </c>
      <c r="F12" s="80">
        <v>179932.42</v>
      </c>
      <c r="G12" s="80">
        <v>179932.42</v>
      </c>
    </row>
    <row r="13" spans="1:7" ht="14.45" customHeight="1" x14ac:dyDescent="0.25">
      <c r="A13" s="136" t="s">
        <v>276</v>
      </c>
      <c r="B13" s="100"/>
      <c r="C13" s="137"/>
      <c r="D13" s="100"/>
      <c r="E13" s="100"/>
      <c r="F13" s="100"/>
      <c r="G13" s="100"/>
    </row>
    <row r="14" spans="1:7" ht="14.45" customHeight="1" x14ac:dyDescent="0.25">
      <c r="A14" s="136" t="s">
        <v>279</v>
      </c>
      <c r="B14" s="100"/>
      <c r="C14" s="137"/>
      <c r="D14" s="100"/>
      <c r="E14" s="100"/>
      <c r="F14" s="100"/>
      <c r="G14" s="100"/>
    </row>
    <row r="15" spans="1:7" ht="4.9000000000000004" customHeight="1" x14ac:dyDescent="0.25">
      <c r="A15" s="79"/>
      <c r="B15" s="80"/>
      <c r="C15" s="128"/>
      <c r="D15" s="80"/>
      <c r="E15" s="80"/>
      <c r="F15" s="80"/>
      <c r="G15" s="80"/>
    </row>
    <row r="16" spans="1:7" x14ac:dyDescent="0.25">
      <c r="A16" s="102" t="s">
        <v>98</v>
      </c>
      <c r="B16" s="81">
        <f>SUM(B17:B18)</f>
        <v>236072.2</v>
      </c>
      <c r="C16" s="81">
        <f>SUM(C17)</f>
        <v>300286.21999999997</v>
      </c>
      <c r="D16" s="81">
        <f>SUM(D17)</f>
        <v>458000</v>
      </c>
      <c r="E16" s="81">
        <f>SUM(E17:E18)</f>
        <v>499020.68000000005</v>
      </c>
      <c r="F16" s="81">
        <f>SUM(F17)</f>
        <v>458000</v>
      </c>
      <c r="G16" s="81">
        <f>SUM(G17)</f>
        <v>458000</v>
      </c>
    </row>
    <row r="17" spans="1:7" x14ac:dyDescent="0.25">
      <c r="A17" s="83" t="s">
        <v>64</v>
      </c>
      <c r="B17" s="84">
        <v>205785.98</v>
      </c>
      <c r="C17" s="80">
        <v>300286.21999999997</v>
      </c>
      <c r="D17" s="80">
        <v>458000</v>
      </c>
      <c r="E17" s="80">
        <v>456010.34</v>
      </c>
      <c r="F17" s="80">
        <v>458000</v>
      </c>
      <c r="G17" s="80">
        <v>458000</v>
      </c>
    </row>
    <row r="18" spans="1:7" x14ac:dyDescent="0.25">
      <c r="A18" s="136" t="s">
        <v>242</v>
      </c>
      <c r="B18" s="99">
        <v>30286.22</v>
      </c>
      <c r="C18" s="100"/>
      <c r="D18" s="100"/>
      <c r="E18" s="100">
        <v>43010.34</v>
      </c>
      <c r="F18" s="100"/>
      <c r="G18" s="100"/>
    </row>
    <row r="19" spans="1:7" ht="5.45" customHeight="1" x14ac:dyDescent="0.25">
      <c r="A19" s="83"/>
      <c r="B19" s="84"/>
      <c r="C19" s="80"/>
      <c r="D19" s="80"/>
      <c r="E19" s="80"/>
      <c r="F19" s="80"/>
      <c r="G19" s="80"/>
    </row>
    <row r="20" spans="1:7" ht="15" customHeight="1" x14ac:dyDescent="0.25">
      <c r="A20" s="130" t="s">
        <v>102</v>
      </c>
      <c r="B20" s="82">
        <f>SUM(B21:B22)</f>
        <v>2493.71</v>
      </c>
      <c r="C20" s="81">
        <f>SUM(C21)</f>
        <v>2866.87</v>
      </c>
      <c r="D20" s="81">
        <f>SUM(D21)</f>
        <v>4500</v>
      </c>
      <c r="E20" s="81">
        <f>SUM(E21:E22)</f>
        <v>6922.9</v>
      </c>
      <c r="F20" s="81">
        <f>SUM(F21)</f>
        <v>4500</v>
      </c>
      <c r="G20" s="81">
        <f>SUM(G21)</f>
        <v>4500</v>
      </c>
    </row>
    <row r="21" spans="1:7" x14ac:dyDescent="0.25">
      <c r="A21" s="131" t="s">
        <v>243</v>
      </c>
      <c r="B21" s="84">
        <v>476.84</v>
      </c>
      <c r="C21" s="80">
        <v>2866.87</v>
      </c>
      <c r="D21" s="80">
        <v>4500</v>
      </c>
      <c r="E21" s="80">
        <v>4461.45</v>
      </c>
      <c r="F21" s="80">
        <v>4500</v>
      </c>
      <c r="G21" s="80">
        <v>4500</v>
      </c>
    </row>
    <row r="22" spans="1:7" x14ac:dyDescent="0.25">
      <c r="A22" s="132" t="s">
        <v>242</v>
      </c>
      <c r="B22" s="99">
        <v>2016.87</v>
      </c>
      <c r="C22" s="100"/>
      <c r="D22" s="100"/>
      <c r="E22" s="100">
        <v>2461.4499999999998</v>
      </c>
      <c r="F22" s="100"/>
      <c r="G22" s="100"/>
    </row>
    <row r="23" spans="1:7" ht="5.45" customHeight="1" x14ac:dyDescent="0.25">
      <c r="A23" s="131"/>
      <c r="B23" s="84"/>
      <c r="C23" s="80"/>
      <c r="D23" s="80"/>
      <c r="E23" s="80"/>
      <c r="F23" s="80"/>
      <c r="G23" s="80"/>
    </row>
    <row r="24" spans="1:7" x14ac:dyDescent="0.25">
      <c r="A24" s="123" t="s">
        <v>100</v>
      </c>
      <c r="B24" s="82">
        <f>SUM(B25:B35)</f>
        <v>2461246.4899999998</v>
      </c>
      <c r="C24" s="81">
        <f>SUM(C25:C47)</f>
        <v>2782435.9999999995</v>
      </c>
      <c r="D24" s="81">
        <f>SUM(D25:D47)</f>
        <v>2425620.3899999997</v>
      </c>
      <c r="E24" s="81">
        <f>SUM(E25:E33)</f>
        <v>2477385.5299999998</v>
      </c>
      <c r="F24" s="81">
        <f>SUM(F25:F47)</f>
        <v>2452620.3899999997</v>
      </c>
      <c r="G24" s="85">
        <f>SUM(G25:G47)</f>
        <v>2425620.3899999997</v>
      </c>
    </row>
    <row r="25" spans="1:7" x14ac:dyDescent="0.25">
      <c r="A25" s="83" t="s">
        <v>246</v>
      </c>
      <c r="B25" s="84">
        <v>22774.9</v>
      </c>
      <c r="C25" s="80">
        <v>16292.71</v>
      </c>
      <c r="D25" s="80">
        <v>6000</v>
      </c>
      <c r="E25" s="80">
        <v>6000</v>
      </c>
      <c r="F25" s="80">
        <v>6000</v>
      </c>
      <c r="G25" s="80">
        <v>6000</v>
      </c>
    </row>
    <row r="26" spans="1:7" x14ac:dyDescent="0.25">
      <c r="A26" s="138" t="s">
        <v>109</v>
      </c>
      <c r="B26" s="104">
        <v>0</v>
      </c>
      <c r="C26" s="133">
        <v>10998.02</v>
      </c>
      <c r="D26" s="133"/>
      <c r="E26" s="134">
        <v>0</v>
      </c>
      <c r="F26" s="135">
        <v>0</v>
      </c>
      <c r="G26" s="135">
        <v>0</v>
      </c>
    </row>
    <row r="27" spans="1:7" x14ac:dyDescent="0.25">
      <c r="A27" s="83" t="s">
        <v>247</v>
      </c>
      <c r="B27" s="65">
        <v>2015145.44</v>
      </c>
      <c r="C27" s="80">
        <v>2054439.54</v>
      </c>
      <c r="D27" s="80">
        <v>2089120.39</v>
      </c>
      <c r="E27" s="80">
        <v>2088984</v>
      </c>
      <c r="F27" s="80">
        <v>2089120.39</v>
      </c>
      <c r="G27" s="80">
        <v>2089120.39</v>
      </c>
    </row>
    <row r="28" spans="1:7" x14ac:dyDescent="0.25">
      <c r="A28" s="138" t="s">
        <v>146</v>
      </c>
      <c r="B28" s="104">
        <v>0</v>
      </c>
      <c r="C28" s="133"/>
      <c r="D28" s="133"/>
      <c r="E28" s="134">
        <v>0</v>
      </c>
      <c r="F28" s="135"/>
      <c r="G28" s="135"/>
    </row>
    <row r="29" spans="1:7" ht="13.9" customHeight="1" x14ac:dyDescent="0.25">
      <c r="A29" s="83" t="s">
        <v>65</v>
      </c>
      <c r="B29" s="65">
        <v>282319.15000000002</v>
      </c>
      <c r="C29" s="80">
        <v>524660.34</v>
      </c>
      <c r="D29" s="80">
        <v>217500</v>
      </c>
      <c r="E29" s="80">
        <v>215300</v>
      </c>
      <c r="F29" s="80">
        <v>217500</v>
      </c>
      <c r="G29" s="80">
        <v>217500</v>
      </c>
    </row>
    <row r="30" spans="1:7" x14ac:dyDescent="0.25">
      <c r="A30" s="138" t="s">
        <v>147</v>
      </c>
      <c r="B30" s="104">
        <v>141007</v>
      </c>
      <c r="C30" s="133">
        <v>141330.17000000001</v>
      </c>
      <c r="D30" s="129"/>
      <c r="E30" s="129">
        <v>167101.53</v>
      </c>
      <c r="F30" s="135">
        <v>0</v>
      </c>
      <c r="G30" s="135">
        <v>0</v>
      </c>
    </row>
    <row r="31" spans="1:7" x14ac:dyDescent="0.25">
      <c r="A31" s="83" t="s">
        <v>66</v>
      </c>
      <c r="B31" s="80"/>
      <c r="C31" s="80"/>
      <c r="D31" s="111"/>
      <c r="E31" s="111"/>
      <c r="F31" s="80"/>
      <c r="G31" s="80"/>
    </row>
    <row r="32" spans="1:7" ht="13.9" customHeight="1" x14ac:dyDescent="0.25">
      <c r="A32" s="83" t="s">
        <v>278</v>
      </c>
      <c r="B32" s="80"/>
      <c r="C32" s="80"/>
      <c r="D32" s="111"/>
      <c r="E32" s="111"/>
      <c r="F32" s="80"/>
      <c r="G32" s="80"/>
    </row>
    <row r="33" spans="1:7" x14ac:dyDescent="0.25">
      <c r="A33" s="136" t="s">
        <v>280</v>
      </c>
      <c r="B33" s="100"/>
      <c r="C33" s="100"/>
      <c r="D33" s="100"/>
      <c r="E33" s="100"/>
      <c r="F33" s="100"/>
      <c r="G33" s="100"/>
    </row>
    <row r="34" spans="1:7" x14ac:dyDescent="0.25">
      <c r="A34" s="83" t="s">
        <v>283</v>
      </c>
      <c r="B34" s="80"/>
      <c r="C34" s="80"/>
      <c r="D34" s="80"/>
      <c r="E34" s="80"/>
      <c r="F34" s="80"/>
      <c r="G34" s="80"/>
    </row>
    <row r="35" spans="1:7" ht="12.6" customHeight="1" x14ac:dyDescent="0.25">
      <c r="A35" s="136" t="s">
        <v>281</v>
      </c>
      <c r="B35" s="139"/>
      <c r="C35" s="140"/>
      <c r="D35" s="141"/>
      <c r="E35" s="141"/>
      <c r="F35" s="142"/>
      <c r="G35" s="142"/>
    </row>
    <row r="36" spans="1:7" ht="4.1500000000000004" customHeight="1" x14ac:dyDescent="0.25">
      <c r="A36" s="79"/>
      <c r="B36" s="119"/>
      <c r="C36" s="95"/>
      <c r="D36" s="96"/>
      <c r="E36" s="96"/>
      <c r="F36" s="94"/>
      <c r="G36" s="94"/>
    </row>
    <row r="37" spans="1:7" x14ac:dyDescent="0.25">
      <c r="A37" s="101" t="s">
        <v>274</v>
      </c>
      <c r="B37" s="110">
        <f>SUM(B38:B40)</f>
        <v>2602.2600000000002</v>
      </c>
      <c r="C37" s="93">
        <v>11200.07</v>
      </c>
      <c r="D37" s="91">
        <v>40500</v>
      </c>
      <c r="E37" s="107">
        <v>36358.080000000002</v>
      </c>
      <c r="F37" s="110">
        <v>40500</v>
      </c>
      <c r="G37" s="91">
        <v>40500</v>
      </c>
    </row>
    <row r="38" spans="1:7" x14ac:dyDescent="0.25">
      <c r="A38" s="13" t="s">
        <v>238</v>
      </c>
      <c r="B38" s="80">
        <v>0</v>
      </c>
      <c r="C38" s="80"/>
      <c r="D38" s="80"/>
      <c r="E38" s="80">
        <v>0</v>
      </c>
      <c r="F38" s="80">
        <v>0</v>
      </c>
      <c r="G38" s="80"/>
    </row>
    <row r="39" spans="1:7" x14ac:dyDescent="0.25">
      <c r="A39" s="13" t="s">
        <v>240</v>
      </c>
      <c r="B39" s="80">
        <v>2602.2600000000002</v>
      </c>
      <c r="C39" s="80">
        <v>11200.07</v>
      </c>
      <c r="D39" s="80">
        <v>40500</v>
      </c>
      <c r="E39" s="80">
        <v>36358.080000000002</v>
      </c>
      <c r="F39" s="80">
        <v>40500</v>
      </c>
      <c r="G39" s="91">
        <v>40500</v>
      </c>
    </row>
    <row r="40" spans="1:7" ht="14.45" customHeight="1" x14ac:dyDescent="0.25">
      <c r="A40" s="118" t="s">
        <v>277</v>
      </c>
      <c r="B40" s="100"/>
      <c r="C40" s="100"/>
      <c r="D40" s="100"/>
      <c r="E40" s="100"/>
      <c r="F40" s="100"/>
      <c r="G40" s="100"/>
    </row>
    <row r="41" spans="1:7" ht="5.45" customHeight="1" x14ac:dyDescent="0.25">
      <c r="A41" s="12"/>
      <c r="B41" s="80"/>
      <c r="C41" s="80"/>
      <c r="D41" s="80"/>
      <c r="E41" s="80"/>
      <c r="F41" s="80"/>
      <c r="G41" s="80"/>
    </row>
    <row r="42" spans="1:7" x14ac:dyDescent="0.25">
      <c r="A42" s="102" t="s">
        <v>245</v>
      </c>
      <c r="B42" s="58">
        <f>SUM(B43:B48)</f>
        <v>5156.24</v>
      </c>
      <c r="C42" s="80"/>
      <c r="D42" s="80"/>
      <c r="E42" s="81">
        <f>SUM(E43:E44)</f>
        <v>24312</v>
      </c>
      <c r="F42" s="81">
        <f>SUM(F43:F44)</f>
        <v>27000</v>
      </c>
      <c r="G42" s="80"/>
    </row>
    <row r="43" spans="1:7" x14ac:dyDescent="0.25">
      <c r="A43" s="13" t="s">
        <v>241</v>
      </c>
      <c r="B43" s="80">
        <v>2302.2600000000002</v>
      </c>
      <c r="C43" s="80">
        <v>8333.4</v>
      </c>
      <c r="D43" s="80">
        <v>27000</v>
      </c>
      <c r="E43" s="80">
        <v>24312</v>
      </c>
      <c r="F43" s="80">
        <v>27000</v>
      </c>
      <c r="G43" s="80">
        <v>27000</v>
      </c>
    </row>
    <row r="44" spans="1:7" x14ac:dyDescent="0.25">
      <c r="A44" s="13" t="s">
        <v>239</v>
      </c>
      <c r="B44" s="80"/>
      <c r="C44" s="80"/>
      <c r="D44" s="80"/>
      <c r="E44" s="80">
        <v>0</v>
      </c>
      <c r="F44" s="80">
        <v>0</v>
      </c>
      <c r="G44" s="80"/>
    </row>
    <row r="45" spans="1:7" ht="14.45" customHeight="1" x14ac:dyDescent="0.25">
      <c r="A45" s="118" t="s">
        <v>273</v>
      </c>
      <c r="B45" s="100"/>
      <c r="C45" s="100"/>
      <c r="D45" s="100"/>
      <c r="E45" s="100"/>
      <c r="F45" s="100"/>
      <c r="G45" s="100"/>
    </row>
    <row r="46" spans="1:7" ht="5.45" customHeight="1" x14ac:dyDescent="0.25">
      <c r="A46" s="12"/>
      <c r="B46" s="80"/>
      <c r="C46" s="80"/>
      <c r="D46" s="80"/>
      <c r="E46" s="80"/>
      <c r="F46" s="80"/>
      <c r="G46" s="80"/>
    </row>
    <row r="47" spans="1:7" x14ac:dyDescent="0.25">
      <c r="A47" s="13" t="s">
        <v>91</v>
      </c>
      <c r="B47" s="80">
        <v>2853.98</v>
      </c>
      <c r="C47" s="80">
        <v>3981.68</v>
      </c>
      <c r="D47" s="80">
        <v>5000</v>
      </c>
      <c r="E47" s="81">
        <v>4481.68</v>
      </c>
      <c r="F47" s="80">
        <v>5000</v>
      </c>
      <c r="G47" s="80">
        <v>5000</v>
      </c>
    </row>
    <row r="48" spans="1:7" ht="13.9" customHeight="1" x14ac:dyDescent="0.25">
      <c r="A48" s="118" t="s">
        <v>275</v>
      </c>
      <c r="B48" s="100"/>
      <c r="C48" s="120"/>
      <c r="D48" s="120"/>
      <c r="E48" s="120"/>
      <c r="F48" s="120"/>
      <c r="G48" s="120"/>
    </row>
    <row r="49" spans="1:7" ht="5.45" customHeight="1" x14ac:dyDescent="0.25">
      <c r="A49" s="13"/>
      <c r="B49" s="53"/>
      <c r="C49" s="53"/>
      <c r="D49" s="53"/>
      <c r="E49" s="53"/>
      <c r="F49" s="53"/>
      <c r="G49" s="53"/>
    </row>
    <row r="50" spans="1:7" ht="13.9" customHeight="1" x14ac:dyDescent="0.25">
      <c r="A50" s="67" t="s">
        <v>101</v>
      </c>
      <c r="B50" s="58">
        <f>SUM(B51:B52)</f>
        <v>24749.45</v>
      </c>
      <c r="C50" s="58">
        <f>SUM(C51)</f>
        <v>36778.980000000003</v>
      </c>
      <c r="D50" s="58">
        <f>SUM(D51)</f>
        <v>45000</v>
      </c>
      <c r="E50" s="58">
        <f>SUM(E51:E52)</f>
        <v>67163.17</v>
      </c>
      <c r="F50" s="58">
        <f>SUM(F51)</f>
        <v>445000</v>
      </c>
      <c r="G50" s="70">
        <f>SUM(G51)</f>
        <v>45000</v>
      </c>
    </row>
    <row r="51" spans="1:7" ht="13.15" customHeight="1" x14ac:dyDescent="0.25">
      <c r="A51" s="13" t="s">
        <v>67</v>
      </c>
      <c r="B51" s="80">
        <v>11315.84</v>
      </c>
      <c r="C51" s="80">
        <v>36778.980000000003</v>
      </c>
      <c r="D51" s="80">
        <v>45000</v>
      </c>
      <c r="E51" s="80">
        <v>43384.19</v>
      </c>
      <c r="F51" s="80">
        <v>445000</v>
      </c>
      <c r="G51" s="80">
        <v>45000</v>
      </c>
    </row>
    <row r="52" spans="1:7" ht="13.9" customHeight="1" x14ac:dyDescent="0.25">
      <c r="A52" s="86" t="s">
        <v>244</v>
      </c>
      <c r="B52" s="104">
        <v>13433.61</v>
      </c>
      <c r="C52" s="104">
        <v>23778.98</v>
      </c>
      <c r="D52" s="105">
        <v>0</v>
      </c>
      <c r="E52" s="106">
        <v>23778.98</v>
      </c>
      <c r="F52" s="103">
        <v>0</v>
      </c>
      <c r="G52" s="103">
        <v>0</v>
      </c>
    </row>
    <row r="53" spans="1:7" ht="16.899999999999999" customHeight="1" x14ac:dyDescent="0.25">
      <c r="A53" s="144" t="s">
        <v>284</v>
      </c>
      <c r="B53" s="77"/>
      <c r="C53" s="145"/>
      <c r="D53" s="146"/>
      <c r="E53" s="146"/>
      <c r="F53" s="147"/>
      <c r="G53" s="147"/>
    </row>
    <row r="54" spans="1:7" ht="12" customHeight="1" x14ac:dyDescent="0.25">
      <c r="A54" s="143"/>
      <c r="B54" s="93"/>
      <c r="C54" s="93"/>
      <c r="D54" s="91"/>
      <c r="E54" s="91"/>
      <c r="F54" s="92"/>
      <c r="G54" s="92"/>
    </row>
    <row r="55" spans="1:7" ht="12" customHeight="1" x14ac:dyDescent="0.25">
      <c r="A55" s="75"/>
      <c r="B55" s="76"/>
      <c r="C55" s="77"/>
      <c r="D55" s="78"/>
      <c r="E55" s="78"/>
      <c r="F55" s="76"/>
      <c r="G55" s="76"/>
    </row>
    <row r="56" spans="1:7" ht="10.9" customHeight="1" x14ac:dyDescent="0.25">
      <c r="A56" s="246" t="s">
        <v>44</v>
      </c>
      <c r="B56" s="246"/>
      <c r="C56" s="246"/>
      <c r="D56" s="246"/>
      <c r="E56" s="246"/>
      <c r="F56" s="246"/>
      <c r="G56" s="246"/>
    </row>
    <row r="57" spans="1:7" ht="4.9000000000000004" customHeight="1" x14ac:dyDescent="0.25">
      <c r="A57" s="24"/>
      <c r="B57" s="24"/>
      <c r="C57" s="24"/>
      <c r="D57" s="24"/>
      <c r="E57" s="24"/>
      <c r="F57" s="5"/>
      <c r="G57" s="5"/>
    </row>
    <row r="58" spans="1:7" ht="24" customHeight="1" x14ac:dyDescent="0.25">
      <c r="A58" s="20" t="s">
        <v>45</v>
      </c>
      <c r="B58" s="19" t="s">
        <v>269</v>
      </c>
      <c r="C58" s="20" t="s">
        <v>270</v>
      </c>
      <c r="D58" s="20" t="s">
        <v>285</v>
      </c>
      <c r="E58" s="108" t="s">
        <v>237</v>
      </c>
      <c r="F58" s="20" t="s">
        <v>32</v>
      </c>
      <c r="G58" s="20" t="s">
        <v>271</v>
      </c>
    </row>
    <row r="59" spans="1:7" x14ac:dyDescent="0.25">
      <c r="A59" s="36" t="s">
        <v>1</v>
      </c>
      <c r="B59" s="97">
        <f>SUM(B60+B65+B69+B73+B86+B93)</f>
        <v>2868305.6499999994</v>
      </c>
      <c r="C59" s="98">
        <f>SUM(C60+C65+C69+C73+C93)</f>
        <v>3265521.51</v>
      </c>
      <c r="D59" s="98">
        <f>SUM(D60+D65+D69+D73+D93)</f>
        <v>3068052.8099999996</v>
      </c>
      <c r="E59" s="98">
        <f>SUM(E60+E65+E69+E73+E86+E93)</f>
        <v>3199619.61</v>
      </c>
      <c r="F59" s="98">
        <f>SUM(F60+F65+F69+F73+F93)</f>
        <v>3095052.8099999996</v>
      </c>
      <c r="G59" s="98">
        <f>SUM(G60+G65+G69+G73+G93)</f>
        <v>3068052.8099999996</v>
      </c>
    </row>
    <row r="60" spans="1:7" ht="12" customHeight="1" x14ac:dyDescent="0.25">
      <c r="A60" s="126" t="s">
        <v>99</v>
      </c>
      <c r="B60" s="125">
        <f>SUM(B61:B62)</f>
        <v>165890.99</v>
      </c>
      <c r="C60" s="127">
        <f t="shared" ref="C60:G60" si="1">SUM(C61)</f>
        <v>179932.42</v>
      </c>
      <c r="D60" s="125">
        <f t="shared" si="1"/>
        <v>179932.42</v>
      </c>
      <c r="E60" s="125">
        <f t="shared" si="1"/>
        <v>179932.42</v>
      </c>
      <c r="F60" s="125">
        <f t="shared" si="1"/>
        <v>179932.42</v>
      </c>
      <c r="G60" s="125">
        <f t="shared" si="1"/>
        <v>179932.42</v>
      </c>
    </row>
    <row r="61" spans="1:7" x14ac:dyDescent="0.25">
      <c r="A61" s="79" t="s">
        <v>47</v>
      </c>
      <c r="B61" s="80">
        <v>165890.99</v>
      </c>
      <c r="C61" s="80">
        <v>179932.42</v>
      </c>
      <c r="D61" s="80">
        <v>179932.42</v>
      </c>
      <c r="E61" s="80">
        <v>179932.42</v>
      </c>
      <c r="F61" s="80">
        <v>179932.42</v>
      </c>
      <c r="G61" s="80">
        <v>179932.42</v>
      </c>
    </row>
    <row r="62" spans="1:7" ht="14.45" customHeight="1" x14ac:dyDescent="0.25">
      <c r="A62" s="136" t="s">
        <v>276</v>
      </c>
      <c r="B62" s="100"/>
      <c r="C62" s="137"/>
      <c r="D62" s="100"/>
      <c r="E62" s="100"/>
      <c r="F62" s="100"/>
      <c r="G62" s="100"/>
    </row>
    <row r="63" spans="1:7" ht="15" customHeight="1" x14ac:dyDescent="0.25">
      <c r="A63" s="136" t="s">
        <v>279</v>
      </c>
      <c r="B63" s="100"/>
      <c r="C63" s="137"/>
      <c r="D63" s="100"/>
      <c r="E63" s="100"/>
      <c r="F63" s="100"/>
      <c r="G63" s="100"/>
    </row>
    <row r="64" spans="1:7" ht="4.9000000000000004" customHeight="1" x14ac:dyDescent="0.25">
      <c r="A64" s="79"/>
      <c r="B64" s="80"/>
      <c r="C64" s="128"/>
      <c r="D64" s="80"/>
      <c r="E64" s="80"/>
      <c r="F64" s="80"/>
      <c r="G64" s="80"/>
    </row>
    <row r="65" spans="1:7" ht="15" customHeight="1" x14ac:dyDescent="0.25">
      <c r="A65" s="102" t="s">
        <v>98</v>
      </c>
      <c r="B65" s="81">
        <f>SUM(B66:B67)</f>
        <v>236072.2</v>
      </c>
      <c r="C65" s="81">
        <f>SUM(C66)</f>
        <v>300286.21999999997</v>
      </c>
      <c r="D65" s="81">
        <f>SUM(D66)</f>
        <v>458000</v>
      </c>
      <c r="E65" s="81">
        <f>SUM(E66:E67)</f>
        <v>499020.68000000005</v>
      </c>
      <c r="F65" s="81">
        <f>SUM(F66)</f>
        <v>458000</v>
      </c>
      <c r="G65" s="81">
        <f>SUM(G66)</f>
        <v>458000</v>
      </c>
    </row>
    <row r="66" spans="1:7" x14ac:dyDescent="0.25">
      <c r="A66" s="83" t="s">
        <v>64</v>
      </c>
      <c r="B66" s="84">
        <v>205785.98</v>
      </c>
      <c r="C66" s="80">
        <v>300286.21999999997</v>
      </c>
      <c r="D66" s="80">
        <v>458000</v>
      </c>
      <c r="E66" s="80">
        <v>456010.34</v>
      </c>
      <c r="F66" s="80">
        <v>458000</v>
      </c>
      <c r="G66" s="80">
        <v>458000</v>
      </c>
    </row>
    <row r="67" spans="1:7" ht="15" customHeight="1" x14ac:dyDescent="0.25">
      <c r="A67" s="136" t="s">
        <v>242</v>
      </c>
      <c r="B67" s="99">
        <v>30286.22</v>
      </c>
      <c r="C67" s="100"/>
      <c r="D67" s="100"/>
      <c r="E67" s="100">
        <v>43010.34</v>
      </c>
      <c r="F67" s="100"/>
      <c r="G67" s="100"/>
    </row>
    <row r="68" spans="1:7" x14ac:dyDescent="0.25">
      <c r="A68" s="83"/>
      <c r="B68" s="84"/>
      <c r="C68" s="80"/>
      <c r="D68" s="80"/>
      <c r="E68" s="80"/>
      <c r="F68" s="80"/>
      <c r="G68" s="80"/>
    </row>
    <row r="69" spans="1:7" x14ac:dyDescent="0.25">
      <c r="A69" s="130" t="s">
        <v>102</v>
      </c>
      <c r="B69" s="82">
        <f>SUM(B70:B71)</f>
        <v>2493.71</v>
      </c>
      <c r="C69" s="81">
        <f>SUM(C70)</f>
        <v>2866.87</v>
      </c>
      <c r="D69" s="81">
        <f>SUM(D70)</f>
        <v>4500</v>
      </c>
      <c r="E69" s="81">
        <f>SUM(E70:E71)</f>
        <v>6922.9</v>
      </c>
      <c r="F69" s="81">
        <f>SUM(F70)</f>
        <v>4500</v>
      </c>
      <c r="G69" s="81">
        <f>SUM(G70)</f>
        <v>4500</v>
      </c>
    </row>
    <row r="70" spans="1:7" x14ac:dyDescent="0.25">
      <c r="A70" s="131" t="s">
        <v>243</v>
      </c>
      <c r="B70" s="84">
        <v>476.84</v>
      </c>
      <c r="C70" s="80">
        <v>2866.87</v>
      </c>
      <c r="D70" s="80">
        <v>4500</v>
      </c>
      <c r="E70" s="80">
        <v>4461.45</v>
      </c>
      <c r="F70" s="80">
        <v>4500</v>
      </c>
      <c r="G70" s="80">
        <v>4500</v>
      </c>
    </row>
    <row r="71" spans="1:7" ht="13.15" customHeight="1" x14ac:dyDescent="0.25">
      <c r="A71" s="132" t="s">
        <v>242</v>
      </c>
      <c r="B71" s="99">
        <v>2016.87</v>
      </c>
      <c r="C71" s="100"/>
      <c r="D71" s="100"/>
      <c r="E71" s="100">
        <v>2461.4499999999998</v>
      </c>
      <c r="F71" s="100"/>
      <c r="G71" s="100"/>
    </row>
    <row r="72" spans="1:7" ht="8.4499999999999993" customHeight="1" x14ac:dyDescent="0.25">
      <c r="A72" s="131"/>
      <c r="B72" s="84"/>
      <c r="C72" s="80"/>
      <c r="D72" s="80"/>
      <c r="E72" s="80"/>
      <c r="F72" s="80"/>
      <c r="G72" s="80"/>
    </row>
    <row r="73" spans="1:7" x14ac:dyDescent="0.25">
      <c r="A73" s="123" t="s">
        <v>100</v>
      </c>
      <c r="B73" s="82">
        <f>SUM(B74:B84)</f>
        <v>2461246.4899999998</v>
      </c>
      <c r="C73" s="81">
        <f>SUM(C74:C96)</f>
        <v>2782435.9999999995</v>
      </c>
      <c r="D73" s="81">
        <f>SUM(D74:D96)</f>
        <v>2425620.3899999997</v>
      </c>
      <c r="E73" s="81">
        <f>SUM(E74:E82)</f>
        <v>2477385.5299999998</v>
      </c>
      <c r="F73" s="81">
        <f>SUM(F74:F96)</f>
        <v>2452620.3899999997</v>
      </c>
      <c r="G73" s="85">
        <f>SUM(G74:G96)</f>
        <v>2425620.3899999997</v>
      </c>
    </row>
    <row r="74" spans="1:7" x14ac:dyDescent="0.25">
      <c r="A74" s="83" t="s">
        <v>246</v>
      </c>
      <c r="B74" s="84">
        <v>22774.9</v>
      </c>
      <c r="C74" s="80">
        <v>16292.71</v>
      </c>
      <c r="D74" s="80">
        <v>6000</v>
      </c>
      <c r="E74" s="80">
        <v>6000</v>
      </c>
      <c r="F74" s="80">
        <v>6000</v>
      </c>
      <c r="G74" s="80">
        <v>6000</v>
      </c>
    </row>
    <row r="75" spans="1:7" x14ac:dyDescent="0.25">
      <c r="A75" s="138" t="s">
        <v>109</v>
      </c>
      <c r="B75" s="104">
        <v>0</v>
      </c>
      <c r="C75" s="133">
        <v>10998.02</v>
      </c>
      <c r="D75" s="133"/>
      <c r="E75" s="134">
        <v>0</v>
      </c>
      <c r="F75" s="135">
        <v>0</v>
      </c>
      <c r="G75" s="135">
        <v>0</v>
      </c>
    </row>
    <row r="76" spans="1:7" x14ac:dyDescent="0.25">
      <c r="A76" s="83" t="s">
        <v>247</v>
      </c>
      <c r="B76" s="65">
        <v>2015145.44</v>
      </c>
      <c r="C76" s="80">
        <v>2054439.54</v>
      </c>
      <c r="D76" s="80">
        <v>2089120.39</v>
      </c>
      <c r="E76" s="80">
        <v>2088984</v>
      </c>
      <c r="F76" s="80">
        <v>2089120.39</v>
      </c>
      <c r="G76" s="80">
        <v>2089120.39</v>
      </c>
    </row>
    <row r="77" spans="1:7" x14ac:dyDescent="0.25">
      <c r="A77" s="138" t="s">
        <v>146</v>
      </c>
      <c r="B77" s="104">
        <v>0</v>
      </c>
      <c r="C77" s="133"/>
      <c r="D77" s="133"/>
      <c r="E77" s="134">
        <v>0</v>
      </c>
      <c r="F77" s="135"/>
      <c r="G77" s="135"/>
    </row>
    <row r="78" spans="1:7" x14ac:dyDescent="0.25">
      <c r="A78" s="83" t="s">
        <v>65</v>
      </c>
      <c r="B78" s="65">
        <v>282319.15000000002</v>
      </c>
      <c r="C78" s="80">
        <v>524660.34</v>
      </c>
      <c r="D78" s="80">
        <v>217500</v>
      </c>
      <c r="E78" s="80">
        <v>215300</v>
      </c>
      <c r="F78" s="80">
        <v>217500</v>
      </c>
      <c r="G78" s="80">
        <v>217500</v>
      </c>
    </row>
    <row r="79" spans="1:7" x14ac:dyDescent="0.25">
      <c r="A79" s="138" t="s">
        <v>147</v>
      </c>
      <c r="B79" s="104">
        <v>141007</v>
      </c>
      <c r="C79" s="133">
        <v>141330.17000000001</v>
      </c>
      <c r="D79" s="129"/>
      <c r="E79" s="129">
        <v>167101.53</v>
      </c>
      <c r="F79" s="135">
        <v>0</v>
      </c>
      <c r="G79" s="135">
        <v>0</v>
      </c>
    </row>
    <row r="80" spans="1:7" x14ac:dyDescent="0.25">
      <c r="A80" s="83" t="s">
        <v>66</v>
      </c>
      <c r="B80" s="80"/>
      <c r="C80" s="80"/>
      <c r="D80" s="111"/>
      <c r="E80" s="111"/>
      <c r="F80" s="80"/>
      <c r="G80" s="80"/>
    </row>
    <row r="81" spans="1:7" x14ac:dyDescent="0.25">
      <c r="A81" s="83" t="s">
        <v>278</v>
      </c>
      <c r="B81" s="80"/>
      <c r="C81" s="80"/>
      <c r="D81" s="111"/>
      <c r="E81" s="111"/>
      <c r="F81" s="80"/>
      <c r="G81" s="80"/>
    </row>
    <row r="82" spans="1:7" x14ac:dyDescent="0.25">
      <c r="A82" s="136" t="s">
        <v>280</v>
      </c>
      <c r="B82" s="100"/>
      <c r="C82" s="100"/>
      <c r="D82" s="100"/>
      <c r="E82" s="100"/>
      <c r="F82" s="100"/>
      <c r="G82" s="100"/>
    </row>
    <row r="83" spans="1:7" x14ac:dyDescent="0.25">
      <c r="A83" s="83" t="s">
        <v>283</v>
      </c>
      <c r="B83" s="80"/>
      <c r="C83" s="80"/>
      <c r="D83" s="80"/>
      <c r="E83" s="80"/>
      <c r="F83" s="80"/>
      <c r="G83" s="80"/>
    </row>
    <row r="84" spans="1:7" ht="14.45" customHeight="1" x14ac:dyDescent="0.25">
      <c r="A84" s="136" t="s">
        <v>281</v>
      </c>
      <c r="B84" s="139"/>
      <c r="C84" s="140"/>
      <c r="D84" s="141"/>
      <c r="E84" s="141"/>
      <c r="F84" s="142"/>
      <c r="G84" s="142"/>
    </row>
    <row r="85" spans="1:7" ht="8.4499999999999993" customHeight="1" x14ac:dyDescent="0.25">
      <c r="A85" s="79"/>
      <c r="B85" s="119"/>
      <c r="C85" s="95"/>
      <c r="D85" s="96"/>
      <c r="E85" s="96"/>
      <c r="F85" s="94"/>
      <c r="G85" s="94"/>
    </row>
    <row r="86" spans="1:7" x14ac:dyDescent="0.25">
      <c r="A86" s="101" t="s">
        <v>274</v>
      </c>
      <c r="B86" s="110">
        <f>SUM(B87:B89)</f>
        <v>2602.2600000000002</v>
      </c>
      <c r="C86" s="93">
        <v>11200.07</v>
      </c>
      <c r="D86" s="91">
        <v>40500</v>
      </c>
      <c r="E86" s="107">
        <v>36358.080000000002</v>
      </c>
      <c r="F86" s="110">
        <v>40500</v>
      </c>
      <c r="G86" s="91">
        <v>40500</v>
      </c>
    </row>
    <row r="87" spans="1:7" x14ac:dyDescent="0.25">
      <c r="A87" s="13" t="s">
        <v>238</v>
      </c>
      <c r="B87" s="80">
        <v>0</v>
      </c>
      <c r="C87" s="80"/>
      <c r="D87" s="80"/>
      <c r="E87" s="80">
        <v>0</v>
      </c>
      <c r="F87" s="80">
        <v>0</v>
      </c>
      <c r="G87" s="80"/>
    </row>
    <row r="88" spans="1:7" x14ac:dyDescent="0.25">
      <c r="A88" s="13" t="s">
        <v>240</v>
      </c>
      <c r="B88" s="80">
        <v>2602.2600000000002</v>
      </c>
      <c r="C88" s="80">
        <v>11200.07</v>
      </c>
      <c r="D88" s="80">
        <v>40500</v>
      </c>
      <c r="E88" s="80">
        <v>36358.080000000002</v>
      </c>
      <c r="F88" s="80">
        <v>40500</v>
      </c>
      <c r="G88" s="91">
        <v>40500</v>
      </c>
    </row>
    <row r="89" spans="1:7" x14ac:dyDescent="0.25">
      <c r="A89" s="118" t="s">
        <v>277</v>
      </c>
      <c r="B89" s="100"/>
      <c r="C89" s="100"/>
      <c r="D89" s="100"/>
      <c r="E89" s="100"/>
      <c r="F89" s="100"/>
      <c r="G89" s="100"/>
    </row>
    <row r="90" spans="1:7" x14ac:dyDescent="0.25">
      <c r="A90" s="12"/>
      <c r="B90" s="80"/>
      <c r="C90" s="80"/>
      <c r="D90" s="80"/>
      <c r="E90" s="80"/>
      <c r="F90" s="80"/>
      <c r="G90" s="80"/>
    </row>
    <row r="91" spans="1:7" ht="13.9" customHeight="1" x14ac:dyDescent="0.25">
      <c r="A91" s="102" t="s">
        <v>245</v>
      </c>
      <c r="B91" s="58">
        <f>SUM(B92:B97)</f>
        <v>5156.24</v>
      </c>
      <c r="C91" s="80"/>
      <c r="D91" s="80"/>
      <c r="E91" s="81">
        <f>SUM(E92:E93)</f>
        <v>24312</v>
      </c>
      <c r="F91" s="81">
        <f>SUM(F92:F93)</f>
        <v>27000</v>
      </c>
      <c r="G91" s="80"/>
    </row>
    <row r="92" spans="1:7" ht="21" customHeight="1" x14ac:dyDescent="0.25">
      <c r="A92" s="13" t="s">
        <v>241</v>
      </c>
      <c r="B92" s="80">
        <v>2302.2600000000002</v>
      </c>
      <c r="C92" s="80">
        <v>8333.4</v>
      </c>
      <c r="D92" s="80">
        <v>27000</v>
      </c>
      <c r="E92" s="80">
        <v>24312</v>
      </c>
      <c r="F92" s="80">
        <v>27000</v>
      </c>
      <c r="G92" s="80">
        <v>27000</v>
      </c>
    </row>
    <row r="93" spans="1:7" x14ac:dyDescent="0.25">
      <c r="A93" s="13" t="s">
        <v>239</v>
      </c>
      <c r="B93" s="80"/>
      <c r="C93" s="80"/>
      <c r="D93" s="80"/>
      <c r="E93" s="80">
        <v>0</v>
      </c>
      <c r="F93" s="80">
        <v>0</v>
      </c>
      <c r="G93" s="80"/>
    </row>
    <row r="94" spans="1:7" x14ac:dyDescent="0.25">
      <c r="A94" s="118" t="s">
        <v>273</v>
      </c>
      <c r="B94" s="100"/>
      <c r="C94" s="100"/>
      <c r="D94" s="100"/>
      <c r="E94" s="100"/>
      <c r="F94" s="100"/>
      <c r="G94" s="100"/>
    </row>
    <row r="95" spans="1:7" x14ac:dyDescent="0.25">
      <c r="A95" s="12"/>
      <c r="B95" s="80"/>
      <c r="C95" s="80"/>
      <c r="D95" s="80"/>
      <c r="E95" s="80"/>
      <c r="F95" s="80"/>
      <c r="G95" s="80"/>
    </row>
    <row r="96" spans="1:7" x14ac:dyDescent="0.25">
      <c r="A96" s="13" t="s">
        <v>91</v>
      </c>
      <c r="B96" s="80">
        <v>2853.98</v>
      </c>
      <c r="C96" s="80">
        <v>3981.68</v>
      </c>
      <c r="D96" s="80">
        <v>5000</v>
      </c>
      <c r="E96" s="81">
        <v>4481.68</v>
      </c>
      <c r="F96" s="80">
        <v>5000</v>
      </c>
      <c r="G96" s="80">
        <v>5000</v>
      </c>
    </row>
    <row r="97" spans="1:7" x14ac:dyDescent="0.25">
      <c r="A97" s="118" t="s">
        <v>275</v>
      </c>
      <c r="B97" s="100"/>
      <c r="C97" s="120"/>
      <c r="D97" s="120"/>
      <c r="E97" s="120"/>
      <c r="F97" s="120"/>
      <c r="G97" s="120"/>
    </row>
    <row r="98" spans="1:7" x14ac:dyDescent="0.25">
      <c r="A98" s="13"/>
      <c r="B98" s="53"/>
      <c r="C98" s="53"/>
      <c r="D98" s="53"/>
      <c r="E98" s="53"/>
      <c r="F98" s="53"/>
      <c r="G98" s="53"/>
    </row>
    <row r="99" spans="1:7" x14ac:dyDescent="0.25">
      <c r="A99" s="67" t="s">
        <v>101</v>
      </c>
      <c r="B99" s="58">
        <f>SUM(B100:B101)</f>
        <v>24749.45</v>
      </c>
      <c r="C99" s="58">
        <f>SUM(C100)</f>
        <v>36778.980000000003</v>
      </c>
      <c r="D99" s="58">
        <f>SUM(D100)</f>
        <v>45000</v>
      </c>
      <c r="E99" s="58">
        <f>SUM(E100:E101)</f>
        <v>67163.17</v>
      </c>
      <c r="F99" s="58">
        <f>SUM(F100)</f>
        <v>445000</v>
      </c>
      <c r="G99" s="70">
        <f>SUM(G100)</f>
        <v>45000</v>
      </c>
    </row>
    <row r="100" spans="1:7" x14ac:dyDescent="0.25">
      <c r="A100" s="13" t="s">
        <v>67</v>
      </c>
      <c r="B100" s="80">
        <v>11315.84</v>
      </c>
      <c r="C100" s="80">
        <v>36778.980000000003</v>
      </c>
      <c r="D100" s="80">
        <v>45000</v>
      </c>
      <c r="E100" s="80">
        <v>43384.19</v>
      </c>
      <c r="F100" s="80">
        <v>445000</v>
      </c>
      <c r="G100" s="80">
        <v>45000</v>
      </c>
    </row>
    <row r="101" spans="1:7" x14ac:dyDescent="0.25">
      <c r="A101" s="86" t="s">
        <v>244</v>
      </c>
      <c r="B101" s="104">
        <v>13433.61</v>
      </c>
      <c r="C101" s="104">
        <v>23778.98</v>
      </c>
      <c r="D101" s="105">
        <v>0</v>
      </c>
      <c r="E101" s="106">
        <v>23778.98</v>
      </c>
      <c r="F101" s="103">
        <v>0</v>
      </c>
      <c r="G101" s="103">
        <v>0</v>
      </c>
    </row>
    <row r="102" spans="1:7" x14ac:dyDescent="0.25">
      <c r="A102" s="144" t="s">
        <v>284</v>
      </c>
      <c r="B102" s="77"/>
      <c r="C102" s="145"/>
      <c r="D102" s="146"/>
      <c r="E102" s="146"/>
      <c r="F102" s="147"/>
      <c r="G102" s="147"/>
    </row>
    <row r="103" spans="1:7" x14ac:dyDescent="0.25">
      <c r="A103" s="143"/>
      <c r="B103" s="93"/>
      <c r="C103" s="93"/>
      <c r="D103" s="91"/>
      <c r="E103" s="91"/>
      <c r="F103" s="92"/>
      <c r="G103" s="92"/>
    </row>
  </sheetData>
  <mergeCells count="5">
    <mergeCell ref="A1:G1"/>
    <mergeCell ref="A3:G3"/>
    <mergeCell ref="A5:G5"/>
    <mergeCell ref="A7:G7"/>
    <mergeCell ref="A56:G56"/>
  </mergeCells>
  <pageMargins left="0.7" right="0.7" top="0.75" bottom="0.75" header="0.3" footer="0.3"/>
  <pageSetup paperSize="9" scale="4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selection activeCell="C14" sqref="C14"/>
    </sheetView>
  </sheetViews>
  <sheetFormatPr defaultRowHeight="15" x14ac:dyDescent="0.25"/>
  <cols>
    <col min="1" max="1" width="37.7109375" customWidth="1"/>
    <col min="2" max="2" width="19.28515625" customWidth="1"/>
    <col min="3" max="3" width="19.42578125" customWidth="1"/>
    <col min="4" max="5" width="19" customWidth="1"/>
    <col min="6" max="6" width="18.28515625" customWidth="1"/>
    <col min="7" max="7" width="17.7109375" customWidth="1"/>
  </cols>
  <sheetData>
    <row r="1" spans="1:7" ht="42" customHeight="1" x14ac:dyDescent="0.25">
      <c r="A1" s="246" t="s">
        <v>297</v>
      </c>
      <c r="B1" s="246"/>
      <c r="C1" s="246"/>
      <c r="D1" s="246"/>
      <c r="E1" s="246"/>
      <c r="F1" s="246"/>
      <c r="G1" s="246"/>
    </row>
    <row r="2" spans="1:7" ht="18" customHeight="1" x14ac:dyDescent="0.25">
      <c r="A2" s="24"/>
      <c r="B2" s="24"/>
      <c r="C2" s="24"/>
      <c r="D2" s="24"/>
      <c r="E2" s="24"/>
      <c r="F2" s="24"/>
      <c r="G2" s="24"/>
    </row>
    <row r="3" spans="1:7" ht="15.75" x14ac:dyDescent="0.25">
      <c r="A3" s="246" t="s">
        <v>19</v>
      </c>
      <c r="B3" s="246"/>
      <c r="C3" s="246"/>
      <c r="D3" s="246"/>
      <c r="E3" s="246"/>
      <c r="F3" s="246"/>
      <c r="G3" s="246"/>
    </row>
    <row r="4" spans="1:7" ht="18" x14ac:dyDescent="0.25">
      <c r="A4" s="4"/>
      <c r="B4" s="4"/>
      <c r="C4" s="4"/>
      <c r="D4" s="4"/>
      <c r="E4" s="24"/>
      <c r="F4" s="5"/>
      <c r="G4" s="5"/>
    </row>
    <row r="5" spans="1:7" ht="18" customHeight="1" x14ac:dyDescent="0.25">
      <c r="A5" s="246" t="s">
        <v>4</v>
      </c>
      <c r="B5" s="247"/>
      <c r="C5" s="247"/>
      <c r="D5" s="247"/>
      <c r="E5" s="247"/>
      <c r="F5" s="247"/>
      <c r="G5" s="247"/>
    </row>
    <row r="6" spans="1:7" ht="18" x14ac:dyDescent="0.25">
      <c r="A6" s="4"/>
      <c r="B6" s="4"/>
      <c r="C6" s="4"/>
      <c r="D6" s="4"/>
      <c r="E6" s="24"/>
      <c r="F6" s="5"/>
      <c r="G6" s="5"/>
    </row>
    <row r="7" spans="1:7" ht="15.75" x14ac:dyDescent="0.25">
      <c r="A7" s="246" t="s">
        <v>14</v>
      </c>
      <c r="B7" s="267"/>
      <c r="C7" s="267"/>
      <c r="D7" s="267"/>
      <c r="E7" s="267"/>
      <c r="F7" s="267"/>
      <c r="G7" s="267"/>
    </row>
    <row r="8" spans="1:7" ht="18" x14ac:dyDescent="0.25">
      <c r="A8" s="4"/>
      <c r="B8" s="4"/>
      <c r="C8" s="4"/>
      <c r="D8" s="4"/>
      <c r="E8" s="24"/>
      <c r="F8" s="5"/>
      <c r="G8" s="5"/>
    </row>
    <row r="9" spans="1:7" ht="25.5" x14ac:dyDescent="0.25">
      <c r="A9" s="20" t="s">
        <v>45</v>
      </c>
      <c r="B9" s="148" t="s">
        <v>298</v>
      </c>
      <c r="C9" s="20" t="s">
        <v>299</v>
      </c>
      <c r="D9" s="20" t="s">
        <v>300</v>
      </c>
      <c r="E9" s="20" t="s">
        <v>301</v>
      </c>
      <c r="F9" s="20" t="s">
        <v>271</v>
      </c>
      <c r="G9" s="20" t="s">
        <v>302</v>
      </c>
    </row>
    <row r="10" spans="1:7" ht="15.75" customHeight="1" x14ac:dyDescent="0.25">
      <c r="A10" s="11" t="s">
        <v>15</v>
      </c>
      <c r="B10" s="149"/>
      <c r="C10" s="9"/>
      <c r="D10" s="9"/>
      <c r="E10" s="9"/>
      <c r="F10" s="9"/>
      <c r="G10" s="9"/>
    </row>
    <row r="11" spans="1:7" ht="15.75" customHeight="1" x14ac:dyDescent="0.25">
      <c r="A11" s="11" t="s">
        <v>68</v>
      </c>
      <c r="B11" s="150">
        <f t="shared" ref="B11:G12" si="0">SUM(B12)</f>
        <v>2859598.24</v>
      </c>
      <c r="C11" s="58">
        <f t="shared" si="0"/>
        <v>2933933.69</v>
      </c>
      <c r="D11" s="58">
        <f t="shared" si="0"/>
        <v>3064432.42</v>
      </c>
      <c r="E11" s="58">
        <f>SUM(E12)</f>
        <v>3053791.77</v>
      </c>
      <c r="F11" s="58">
        <f t="shared" si="0"/>
        <v>3064432.42</v>
      </c>
      <c r="G11" s="58">
        <f t="shared" si="0"/>
        <v>3064432.42</v>
      </c>
    </row>
    <row r="12" spans="1:7" ht="15.75" customHeight="1" x14ac:dyDescent="0.25">
      <c r="A12" s="11" t="s">
        <v>110</v>
      </c>
      <c r="B12" s="150">
        <f t="shared" si="0"/>
        <v>2859598.24</v>
      </c>
      <c r="C12" s="58">
        <f t="shared" si="0"/>
        <v>2933933.69</v>
      </c>
      <c r="D12" s="58">
        <f t="shared" si="0"/>
        <v>3064432.42</v>
      </c>
      <c r="E12" s="58">
        <f>SUM(E13)</f>
        <v>3053791.77</v>
      </c>
      <c r="F12" s="58">
        <f t="shared" si="0"/>
        <v>3064432.42</v>
      </c>
      <c r="G12" s="58">
        <f t="shared" si="0"/>
        <v>3064432.42</v>
      </c>
    </row>
    <row r="13" spans="1:7" x14ac:dyDescent="0.25">
      <c r="A13" s="18" t="s">
        <v>69</v>
      </c>
      <c r="B13" s="151">
        <v>2859598.24</v>
      </c>
      <c r="C13" s="53">
        <v>2933933.69</v>
      </c>
      <c r="D13" s="53">
        <v>3064432.42</v>
      </c>
      <c r="E13" s="53">
        <v>3053791.77</v>
      </c>
      <c r="F13" s="53">
        <v>3064432.42</v>
      </c>
      <c r="G13" s="53">
        <v>3064432.42</v>
      </c>
    </row>
    <row r="14" spans="1:7" x14ac:dyDescent="0.25">
      <c r="A14" s="17" t="s">
        <v>103</v>
      </c>
      <c r="B14" s="149"/>
      <c r="C14" s="9"/>
      <c r="D14" s="9"/>
      <c r="E14" s="9"/>
      <c r="F14" s="9"/>
      <c r="G14" s="9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F7" sqref="F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4" width="18.7109375" customWidth="1"/>
    <col min="5" max="6" width="17.7109375" customWidth="1"/>
    <col min="7" max="7" width="18.7109375" customWidth="1"/>
    <col min="8" max="8" width="18" customWidth="1"/>
    <col min="9" max="9" width="17.140625" customWidth="1"/>
  </cols>
  <sheetData>
    <row r="1" spans="1:9" ht="42" customHeight="1" x14ac:dyDescent="0.25">
      <c r="A1" s="246" t="s">
        <v>303</v>
      </c>
      <c r="B1" s="246"/>
      <c r="C1" s="246"/>
      <c r="D1" s="246"/>
      <c r="E1" s="246"/>
      <c r="F1" s="246"/>
      <c r="G1" s="246"/>
      <c r="H1" s="246"/>
      <c r="I1" s="246"/>
    </row>
    <row r="2" spans="1:9" ht="18" customHeight="1" x14ac:dyDescent="0.25">
      <c r="A2" s="4"/>
      <c r="B2" s="4"/>
      <c r="C2" s="4"/>
      <c r="D2" s="4"/>
      <c r="E2" s="4"/>
      <c r="F2" s="4"/>
      <c r="G2" s="24"/>
      <c r="H2" s="4"/>
      <c r="I2" s="4"/>
    </row>
    <row r="3" spans="1:9" ht="15.75" customHeight="1" x14ac:dyDescent="0.25">
      <c r="A3" s="246" t="s">
        <v>19</v>
      </c>
      <c r="B3" s="246"/>
      <c r="C3" s="246"/>
      <c r="D3" s="246"/>
      <c r="E3" s="246"/>
      <c r="F3" s="246"/>
      <c r="G3" s="246"/>
      <c r="H3" s="246"/>
      <c r="I3" s="246"/>
    </row>
    <row r="4" spans="1:9" ht="18" x14ac:dyDescent="0.25">
      <c r="A4" s="4"/>
      <c r="B4" s="4"/>
      <c r="C4" s="4"/>
      <c r="D4" s="4"/>
      <c r="E4" s="4"/>
      <c r="F4" s="4"/>
      <c r="G4" s="24"/>
      <c r="H4" s="5"/>
      <c r="I4" s="5"/>
    </row>
    <row r="5" spans="1:9" ht="18" customHeight="1" x14ac:dyDescent="0.25">
      <c r="A5" s="246" t="s">
        <v>50</v>
      </c>
      <c r="B5" s="246"/>
      <c r="C5" s="246"/>
      <c r="D5" s="246"/>
      <c r="E5" s="246"/>
      <c r="F5" s="246"/>
      <c r="G5" s="246"/>
      <c r="H5" s="246"/>
      <c r="I5" s="246"/>
    </row>
    <row r="6" spans="1:9" ht="18" x14ac:dyDescent="0.25">
      <c r="A6" s="4"/>
      <c r="B6" s="4"/>
      <c r="C6" s="4"/>
      <c r="D6" s="4"/>
      <c r="E6" s="4"/>
      <c r="F6" s="4"/>
      <c r="G6" s="24"/>
      <c r="H6" s="5"/>
      <c r="I6" s="5"/>
    </row>
    <row r="7" spans="1:9" ht="25.5" x14ac:dyDescent="0.25">
      <c r="A7" s="20" t="s">
        <v>5</v>
      </c>
      <c r="B7" s="19" t="s">
        <v>6</v>
      </c>
      <c r="C7" s="19" t="s">
        <v>31</v>
      </c>
      <c r="D7" s="19" t="s">
        <v>298</v>
      </c>
      <c r="E7" s="20" t="s">
        <v>299</v>
      </c>
      <c r="F7" s="20" t="s">
        <v>300</v>
      </c>
      <c r="G7" s="20" t="s">
        <v>301</v>
      </c>
      <c r="H7" s="20" t="s">
        <v>32</v>
      </c>
      <c r="I7" s="20" t="s">
        <v>271</v>
      </c>
    </row>
    <row r="8" spans="1:9" x14ac:dyDescent="0.25">
      <c r="A8" s="34"/>
      <c r="B8" s="35"/>
      <c r="C8" s="33" t="s">
        <v>52</v>
      </c>
      <c r="D8" s="72">
        <f t="shared" ref="D8:I9" si="0">SUM(D9)</f>
        <v>0</v>
      </c>
      <c r="E8" s="71">
        <f t="shared" si="0"/>
        <v>0</v>
      </c>
      <c r="F8" s="71">
        <f t="shared" si="0"/>
        <v>0</v>
      </c>
      <c r="G8" s="71">
        <v>0</v>
      </c>
      <c r="H8" s="71">
        <f t="shared" si="0"/>
        <v>0</v>
      </c>
      <c r="I8" s="71">
        <f t="shared" si="0"/>
        <v>0</v>
      </c>
    </row>
    <row r="9" spans="1:9" ht="25.5" x14ac:dyDescent="0.25">
      <c r="A9" s="11">
        <v>8</v>
      </c>
      <c r="B9" s="11"/>
      <c r="C9" s="11" t="s">
        <v>16</v>
      </c>
      <c r="D9" s="69">
        <f t="shared" si="0"/>
        <v>0</v>
      </c>
      <c r="E9" s="58">
        <f t="shared" si="0"/>
        <v>0</v>
      </c>
      <c r="F9" s="58">
        <f t="shared" si="0"/>
        <v>0</v>
      </c>
      <c r="G9" s="58">
        <f>SUM(G10)</f>
        <v>0</v>
      </c>
      <c r="H9" s="58">
        <f t="shared" si="0"/>
        <v>0</v>
      </c>
      <c r="I9" s="58">
        <f t="shared" si="0"/>
        <v>0</v>
      </c>
    </row>
    <row r="10" spans="1:9" x14ac:dyDescent="0.25">
      <c r="A10" s="11"/>
      <c r="B10" s="16">
        <v>84</v>
      </c>
      <c r="C10" s="16" t="s">
        <v>23</v>
      </c>
      <c r="D10" s="65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</row>
    <row r="11" spans="1:9" x14ac:dyDescent="0.25">
      <c r="A11" s="11"/>
      <c r="B11" s="16"/>
      <c r="C11" s="37"/>
      <c r="D11" s="8"/>
      <c r="E11" s="9"/>
      <c r="F11" s="9"/>
      <c r="G11" s="9"/>
      <c r="H11" s="9"/>
      <c r="I11" s="9"/>
    </row>
    <row r="12" spans="1:9" x14ac:dyDescent="0.25">
      <c r="A12" s="11"/>
      <c r="B12" s="16"/>
      <c r="C12" s="33" t="s">
        <v>54</v>
      </c>
      <c r="D12" s="69">
        <f t="shared" ref="D12:I13" si="1">SUM(D13)</f>
        <v>0</v>
      </c>
      <c r="E12" s="58">
        <f t="shared" si="1"/>
        <v>0</v>
      </c>
      <c r="F12" s="58">
        <f t="shared" si="1"/>
        <v>0</v>
      </c>
      <c r="G12" s="58">
        <f>SUM(G14)</f>
        <v>0</v>
      </c>
      <c r="H12" s="58">
        <f t="shared" si="1"/>
        <v>0</v>
      </c>
      <c r="I12" s="58">
        <f t="shared" si="1"/>
        <v>0</v>
      </c>
    </row>
    <row r="13" spans="1:9" ht="25.5" x14ac:dyDescent="0.25">
      <c r="A13" s="14">
        <v>5</v>
      </c>
      <c r="B13" s="15"/>
      <c r="C13" s="25" t="s">
        <v>17</v>
      </c>
      <c r="D13" s="69">
        <f t="shared" si="1"/>
        <v>0</v>
      </c>
      <c r="E13" s="58">
        <f t="shared" si="1"/>
        <v>0</v>
      </c>
      <c r="F13" s="58">
        <f t="shared" si="1"/>
        <v>0</v>
      </c>
      <c r="G13" s="58">
        <f>SUM(G14)</f>
        <v>0</v>
      </c>
      <c r="H13" s="58">
        <f t="shared" si="1"/>
        <v>0</v>
      </c>
      <c r="I13" s="58">
        <f t="shared" si="1"/>
        <v>0</v>
      </c>
    </row>
    <row r="14" spans="1:9" ht="25.5" x14ac:dyDescent="0.25">
      <c r="A14" s="16"/>
      <c r="B14" s="16">
        <v>54</v>
      </c>
      <c r="C14" s="26" t="s">
        <v>24</v>
      </c>
      <c r="D14" s="65">
        <v>0</v>
      </c>
      <c r="E14" s="53">
        <v>0</v>
      </c>
      <c r="F14" s="53">
        <v>0</v>
      </c>
      <c r="G14" s="53">
        <v>0</v>
      </c>
      <c r="H14" s="53">
        <v>0</v>
      </c>
      <c r="I14" s="68">
        <v>0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workbookViewId="0">
      <selection activeCell="G7" sqref="G7"/>
    </sheetView>
  </sheetViews>
  <sheetFormatPr defaultRowHeight="15" x14ac:dyDescent="0.25"/>
  <cols>
    <col min="1" max="1" width="25.28515625" customWidth="1"/>
    <col min="2" max="2" width="19.85546875" customWidth="1"/>
    <col min="3" max="3" width="19.140625" customWidth="1"/>
    <col min="4" max="6" width="18.7109375" customWidth="1"/>
    <col min="7" max="7" width="18" customWidth="1"/>
  </cols>
  <sheetData>
    <row r="1" spans="1:7" ht="42" customHeight="1" x14ac:dyDescent="0.25">
      <c r="A1" s="246" t="s">
        <v>303</v>
      </c>
      <c r="B1" s="246"/>
      <c r="C1" s="246"/>
      <c r="D1" s="246"/>
      <c r="E1" s="246"/>
      <c r="F1" s="246"/>
      <c r="G1" s="246"/>
    </row>
    <row r="2" spans="1:7" ht="11.45" customHeight="1" x14ac:dyDescent="0.25">
      <c r="A2" s="24"/>
      <c r="B2" s="24"/>
      <c r="C2" s="24"/>
      <c r="D2" s="24"/>
      <c r="E2" s="24"/>
      <c r="F2" s="24"/>
      <c r="G2" s="24"/>
    </row>
    <row r="3" spans="1:7" ht="15.75" customHeight="1" x14ac:dyDescent="0.25">
      <c r="A3" s="246" t="s">
        <v>19</v>
      </c>
      <c r="B3" s="246"/>
      <c r="C3" s="246"/>
      <c r="D3" s="246"/>
      <c r="E3" s="246"/>
      <c r="F3" s="246"/>
      <c r="G3" s="246"/>
    </row>
    <row r="4" spans="1:7" ht="9.6" customHeight="1" x14ac:dyDescent="0.25">
      <c r="A4" s="24"/>
      <c r="B4" s="24"/>
      <c r="C4" s="24"/>
      <c r="D4" s="24"/>
      <c r="E4" s="24"/>
      <c r="F4" s="5"/>
      <c r="G4" s="5"/>
    </row>
    <row r="5" spans="1:7" ht="18" customHeight="1" x14ac:dyDescent="0.25">
      <c r="A5" s="246" t="s">
        <v>51</v>
      </c>
      <c r="B5" s="246"/>
      <c r="C5" s="246"/>
      <c r="D5" s="246"/>
      <c r="E5" s="246"/>
      <c r="F5" s="246"/>
      <c r="G5" s="246"/>
    </row>
    <row r="6" spans="1:7" ht="9.6" customHeight="1" x14ac:dyDescent="0.25">
      <c r="A6" s="24"/>
      <c r="B6" s="24"/>
      <c r="C6" s="24"/>
      <c r="D6" s="24"/>
      <c r="E6" s="24"/>
      <c r="F6" s="5"/>
      <c r="G6" s="5"/>
    </row>
    <row r="7" spans="1:7" ht="25.5" x14ac:dyDescent="0.25">
      <c r="A7" s="19" t="s">
        <v>45</v>
      </c>
      <c r="B7" s="19" t="s">
        <v>298</v>
      </c>
      <c r="C7" s="20" t="s">
        <v>299</v>
      </c>
      <c r="D7" s="20" t="s">
        <v>300</v>
      </c>
      <c r="E7" s="20" t="s">
        <v>301</v>
      </c>
      <c r="F7" s="20" t="s">
        <v>271</v>
      </c>
      <c r="G7" s="20" t="s">
        <v>302</v>
      </c>
    </row>
    <row r="8" spans="1:7" x14ac:dyDescent="0.25">
      <c r="A8" s="11" t="s">
        <v>52</v>
      </c>
      <c r="B8" s="69">
        <f t="shared" ref="B8" si="0">SUM(B9)</f>
        <v>0</v>
      </c>
      <c r="C8" s="58">
        <f>SUM(C9)</f>
        <v>0</v>
      </c>
      <c r="D8" s="58">
        <f>SUM(D9)</f>
        <v>0</v>
      </c>
      <c r="E8" s="58">
        <v>0</v>
      </c>
      <c r="F8" s="58">
        <f>SUM(F9)</f>
        <v>0</v>
      </c>
      <c r="G8" s="58">
        <f>SUM(G9)</f>
        <v>0</v>
      </c>
    </row>
    <row r="9" spans="1:7" ht="25.5" x14ac:dyDescent="0.25">
      <c r="A9" s="11" t="s">
        <v>53</v>
      </c>
      <c r="B9" s="69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ht="25.5" x14ac:dyDescent="0.25">
      <c r="A10" s="18" t="s">
        <v>294</v>
      </c>
      <c r="B10" s="65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</row>
    <row r="11" spans="1:7" x14ac:dyDescent="0.25">
      <c r="A11" s="18"/>
      <c r="B11" s="8"/>
      <c r="C11" s="9"/>
      <c r="D11" s="9"/>
      <c r="E11" s="9"/>
      <c r="F11" s="9"/>
      <c r="G11" s="9"/>
    </row>
    <row r="12" spans="1:7" x14ac:dyDescent="0.25">
      <c r="A12" s="11" t="s">
        <v>54</v>
      </c>
      <c r="B12" s="69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25" t="s">
        <v>46</v>
      </c>
      <c r="B13" s="69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13" t="s">
        <v>47</v>
      </c>
      <c r="B14" s="65">
        <v>0</v>
      </c>
      <c r="C14" s="53">
        <v>0</v>
      </c>
      <c r="D14" s="53">
        <v>0</v>
      </c>
      <c r="E14" s="53">
        <v>0</v>
      </c>
      <c r="F14" s="53">
        <v>0</v>
      </c>
      <c r="G14" s="68">
        <v>0</v>
      </c>
    </row>
    <row r="15" spans="1:7" x14ac:dyDescent="0.25">
      <c r="A15" s="25" t="s">
        <v>48</v>
      </c>
      <c r="B15" s="69">
        <v>0</v>
      </c>
      <c r="C15" s="58">
        <v>0</v>
      </c>
      <c r="D15" s="58">
        <v>0</v>
      </c>
      <c r="E15" s="58">
        <v>0</v>
      </c>
      <c r="F15" s="58">
        <v>0</v>
      </c>
      <c r="G15" s="70">
        <v>0</v>
      </c>
    </row>
    <row r="16" spans="1:7" x14ac:dyDescent="0.25">
      <c r="A16" s="13" t="s">
        <v>49</v>
      </c>
      <c r="B16" s="65">
        <v>0</v>
      </c>
      <c r="C16" s="53">
        <v>0</v>
      </c>
      <c r="D16" s="53">
        <v>0</v>
      </c>
      <c r="E16" s="53">
        <v>0</v>
      </c>
      <c r="F16" s="53">
        <v>0</v>
      </c>
      <c r="G16" s="68">
        <v>0</v>
      </c>
    </row>
  </sheetData>
  <mergeCells count="3">
    <mergeCell ref="A1:G1"/>
    <mergeCell ref="A3:G3"/>
    <mergeCell ref="A5:G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9"/>
  <sheetViews>
    <sheetView workbookViewId="0">
      <selection activeCell="M3" sqref="M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5.7109375" customWidth="1"/>
    <col min="5" max="5" width="19.85546875" customWidth="1"/>
    <col min="6" max="6" width="17.5703125" customWidth="1"/>
    <col min="7" max="7" width="16.42578125" customWidth="1"/>
    <col min="8" max="8" width="19" customWidth="1"/>
    <col min="9" max="10" width="16.85546875" customWidth="1"/>
    <col min="11" max="11" width="11.5703125" bestFit="1" customWidth="1"/>
  </cols>
  <sheetData>
    <row r="1" spans="1:10" ht="42" customHeight="1" x14ac:dyDescent="0.25">
      <c r="A1" s="292" t="s">
        <v>475</v>
      </c>
      <c r="B1" s="292"/>
      <c r="C1" s="292"/>
      <c r="D1" s="292"/>
      <c r="E1" s="292"/>
      <c r="F1" s="292"/>
      <c r="G1" s="292"/>
      <c r="H1" s="292"/>
      <c r="I1" s="292"/>
    </row>
    <row r="2" spans="1:10" ht="18" x14ac:dyDescent="0.25">
      <c r="A2" s="152"/>
      <c r="B2" s="152"/>
      <c r="C2" s="152"/>
      <c r="D2" s="152"/>
      <c r="E2" s="152"/>
      <c r="F2" s="152"/>
      <c r="G2" s="153"/>
      <c r="H2" s="152"/>
      <c r="I2" s="153"/>
      <c r="J2" s="153"/>
    </row>
    <row r="3" spans="1:10" ht="18" customHeight="1" x14ac:dyDescent="0.25">
      <c r="A3" s="292" t="s">
        <v>18</v>
      </c>
      <c r="B3" s="292"/>
      <c r="C3" s="292"/>
      <c r="D3" s="292"/>
      <c r="E3" s="292"/>
      <c r="F3" s="292"/>
      <c r="G3" s="292"/>
      <c r="H3" s="292"/>
      <c r="I3" s="292"/>
    </row>
    <row r="4" spans="1:10" ht="18" x14ac:dyDescent="0.25">
      <c r="A4" s="152"/>
      <c r="B4" s="152"/>
      <c r="C4" s="152"/>
      <c r="D4" s="152"/>
      <c r="E4" s="152"/>
      <c r="F4" s="152"/>
      <c r="G4" s="153"/>
      <c r="H4" s="152"/>
      <c r="I4" s="153"/>
      <c r="J4" s="153"/>
    </row>
    <row r="5" spans="1:10" ht="25.5" x14ac:dyDescent="0.25">
      <c r="A5" s="293" t="s">
        <v>20</v>
      </c>
      <c r="B5" s="294"/>
      <c r="C5" s="295"/>
      <c r="D5" s="154" t="s">
        <v>21</v>
      </c>
      <c r="E5" s="154" t="s">
        <v>298</v>
      </c>
      <c r="F5" s="155" t="s">
        <v>299</v>
      </c>
      <c r="G5" s="155" t="s">
        <v>476</v>
      </c>
      <c r="H5" s="155" t="s">
        <v>301</v>
      </c>
      <c r="I5" s="155" t="s">
        <v>271</v>
      </c>
      <c r="J5" s="155" t="s">
        <v>302</v>
      </c>
    </row>
    <row r="6" spans="1:10" ht="39" customHeight="1" x14ac:dyDescent="0.25">
      <c r="A6" s="296" t="s">
        <v>106</v>
      </c>
      <c r="B6" s="297"/>
      <c r="C6" s="298"/>
      <c r="D6" s="156"/>
      <c r="E6" s="157"/>
      <c r="F6" s="158"/>
      <c r="G6" s="158"/>
      <c r="H6" s="158"/>
      <c r="I6" s="158"/>
      <c r="J6" s="158"/>
    </row>
    <row r="7" spans="1:10" ht="24.6" customHeight="1" x14ac:dyDescent="0.25">
      <c r="A7" s="277" t="s">
        <v>251</v>
      </c>
      <c r="B7" s="278"/>
      <c r="C7" s="279"/>
      <c r="D7" s="157"/>
      <c r="E7" s="157"/>
      <c r="F7" s="158"/>
      <c r="G7" s="158"/>
      <c r="H7" s="158"/>
      <c r="I7" s="158"/>
      <c r="J7" s="158"/>
    </row>
    <row r="8" spans="1:10" ht="41.45" customHeight="1" x14ac:dyDescent="0.25">
      <c r="A8" s="277" t="s">
        <v>105</v>
      </c>
      <c r="B8" s="278"/>
      <c r="C8" s="279"/>
      <c r="D8" s="157"/>
      <c r="E8" s="159">
        <v>3172394.73</v>
      </c>
      <c r="F8" s="160">
        <f>F12+F50+F194+F234+F241+F264</f>
        <v>3352841.5799999996</v>
      </c>
      <c r="G8" s="160">
        <f t="shared" ref="G8" si="0">G12+G50+G194+G234+G241</f>
        <v>3064432.4199999995</v>
      </c>
      <c r="H8" s="160">
        <f>H12+H50+H194+H234+H241</f>
        <v>3053791.77</v>
      </c>
      <c r="I8" s="160">
        <f t="shared" ref="I8:J8" si="1">I12+I50+I194+I234+I241</f>
        <v>3064432.4199999995</v>
      </c>
      <c r="J8" s="160">
        <f t="shared" si="1"/>
        <v>3064432.4199999995</v>
      </c>
    </row>
    <row r="9" spans="1:10" ht="37.9" customHeight="1" x14ac:dyDescent="0.25">
      <c r="A9" s="277" t="s">
        <v>104</v>
      </c>
      <c r="B9" s="278"/>
      <c r="C9" s="279"/>
      <c r="D9" s="161"/>
      <c r="E9" s="157"/>
      <c r="F9" s="158"/>
      <c r="G9" s="158"/>
      <c r="H9" s="158"/>
      <c r="I9" s="158"/>
      <c r="J9" s="158"/>
    </row>
    <row r="10" spans="1:10" ht="27" customHeight="1" x14ac:dyDescent="0.25">
      <c r="A10" s="277" t="s">
        <v>107</v>
      </c>
      <c r="B10" s="278"/>
      <c r="C10" s="279"/>
      <c r="D10" s="161" t="s">
        <v>86</v>
      </c>
      <c r="E10" s="8"/>
      <c r="F10" s="9"/>
      <c r="G10" s="9"/>
      <c r="H10" s="9"/>
      <c r="I10" s="9"/>
      <c r="J10" s="9"/>
    </row>
    <row r="11" spans="1:10" ht="13.9" customHeight="1" x14ac:dyDescent="0.25">
      <c r="A11" s="162"/>
      <c r="B11" s="163"/>
      <c r="C11" s="161"/>
      <c r="D11" s="161"/>
      <c r="E11" s="8"/>
      <c r="F11" s="9"/>
      <c r="G11" s="9"/>
      <c r="H11" s="9"/>
      <c r="I11" s="9"/>
      <c r="J11" s="9"/>
    </row>
    <row r="12" spans="1:10" ht="14.45" customHeight="1" x14ac:dyDescent="0.25">
      <c r="A12" s="280" t="s">
        <v>70</v>
      </c>
      <c r="B12" s="281"/>
      <c r="C12" s="282"/>
      <c r="D12" s="164" t="s">
        <v>71</v>
      </c>
      <c r="E12" s="165">
        <f>SUM(E16+E18+E43+E47)</f>
        <v>165890.99000000002</v>
      </c>
      <c r="F12" s="166">
        <f>SUM(F16+F18+F43+F47)</f>
        <v>179932.42</v>
      </c>
      <c r="G12" s="166">
        <f t="shared" ref="G12" si="2">G14</f>
        <v>179932.41999999998</v>
      </c>
      <c r="H12" s="166">
        <f>H14</f>
        <v>179932.41999999998</v>
      </c>
      <c r="I12" s="166">
        <f t="shared" ref="I12:J12" si="3">I14</f>
        <v>179932.41999999998</v>
      </c>
      <c r="J12" s="166">
        <f t="shared" si="3"/>
        <v>179932.41999999998</v>
      </c>
    </row>
    <row r="13" spans="1:10" x14ac:dyDescent="0.25">
      <c r="A13" s="167"/>
      <c r="B13" s="168"/>
      <c r="C13" s="169"/>
      <c r="D13" s="169"/>
      <c r="E13" s="87"/>
      <c r="F13" s="88"/>
      <c r="G13" s="88"/>
      <c r="H13" s="88"/>
      <c r="I13" s="88"/>
      <c r="J13" s="88"/>
    </row>
    <row r="14" spans="1:10" ht="14.45" customHeight="1" x14ac:dyDescent="0.25">
      <c r="A14" s="274" t="s">
        <v>92</v>
      </c>
      <c r="B14" s="275"/>
      <c r="C14" s="276"/>
      <c r="D14" s="170" t="s">
        <v>72</v>
      </c>
      <c r="E14" s="171">
        <f>E15</f>
        <v>165890.99000000002</v>
      </c>
      <c r="F14" s="172">
        <f>F15</f>
        <v>179932.42</v>
      </c>
      <c r="G14" s="172">
        <f t="shared" ref="G14:J14" si="4">G15</f>
        <v>179932.41999999998</v>
      </c>
      <c r="H14" s="172">
        <f t="shared" si="4"/>
        <v>179932.41999999998</v>
      </c>
      <c r="I14" s="172">
        <f t="shared" si="4"/>
        <v>179932.41999999998</v>
      </c>
      <c r="J14" s="172">
        <f t="shared" si="4"/>
        <v>179932.41999999998</v>
      </c>
    </row>
    <row r="15" spans="1:10" x14ac:dyDescent="0.25">
      <c r="A15" s="283">
        <v>3</v>
      </c>
      <c r="B15" s="284"/>
      <c r="C15" s="285"/>
      <c r="D15" s="173" t="s">
        <v>10</v>
      </c>
      <c r="E15" s="174">
        <f>E16+E18+E46+E43</f>
        <v>165890.99000000002</v>
      </c>
      <c r="F15" s="51">
        <f>SUM(F16+F18+F43+F46)</f>
        <v>179932.42</v>
      </c>
      <c r="G15" s="175">
        <f t="shared" ref="G15" si="5">SUM(G16+G18+G43+G46)</f>
        <v>179932.41999999998</v>
      </c>
      <c r="H15" s="175">
        <f>SUM(H16+H18+H43+H46)</f>
        <v>179932.41999999998</v>
      </c>
      <c r="I15" s="175">
        <f t="shared" ref="I15:J15" si="6">SUM(I16+I18+I43+I46)</f>
        <v>179932.41999999998</v>
      </c>
      <c r="J15" s="175">
        <f t="shared" si="6"/>
        <v>179932.41999999998</v>
      </c>
    </row>
    <row r="16" spans="1:10" x14ac:dyDescent="0.25">
      <c r="A16" s="286">
        <v>31</v>
      </c>
      <c r="B16" s="287"/>
      <c r="C16" s="288"/>
      <c r="D16" s="176" t="s">
        <v>11</v>
      </c>
      <c r="E16" s="177">
        <f>E17</f>
        <v>530.9</v>
      </c>
      <c r="F16" s="178">
        <v>530.89</v>
      </c>
      <c r="G16" s="178">
        <f t="shared" ref="G16:J16" si="7">G17</f>
        <v>530.9</v>
      </c>
      <c r="H16" s="178">
        <f t="shared" si="7"/>
        <v>530.9</v>
      </c>
      <c r="I16" s="178">
        <f t="shared" si="7"/>
        <v>530.9</v>
      </c>
      <c r="J16" s="178">
        <f t="shared" si="7"/>
        <v>530.9</v>
      </c>
    </row>
    <row r="17" spans="1:10" x14ac:dyDescent="0.25">
      <c r="A17" s="289" t="s">
        <v>203</v>
      </c>
      <c r="B17" s="290"/>
      <c r="C17" s="291"/>
      <c r="D17" s="179" t="s">
        <v>111</v>
      </c>
      <c r="E17" s="84">
        <v>530.9</v>
      </c>
      <c r="F17" s="80">
        <v>530.89</v>
      </c>
      <c r="G17" s="80">
        <v>530.9</v>
      </c>
      <c r="H17" s="80">
        <v>530.9</v>
      </c>
      <c r="I17" s="80">
        <v>530.9</v>
      </c>
      <c r="J17" s="80">
        <v>530.9</v>
      </c>
    </row>
    <row r="18" spans="1:10" x14ac:dyDescent="0.25">
      <c r="A18" s="180">
        <v>32</v>
      </c>
      <c r="B18" s="181"/>
      <c r="C18" s="182"/>
      <c r="D18" s="176" t="s">
        <v>22</v>
      </c>
      <c r="E18" s="177">
        <f>SUM(E19:E42)</f>
        <v>165044.96000000002</v>
      </c>
      <c r="F18" s="178">
        <f>SUM(F19:F42)</f>
        <v>179078.73</v>
      </c>
      <c r="G18" s="178">
        <f t="shared" ref="G18" si="8">SUM(G19:G42)</f>
        <v>179284.52</v>
      </c>
      <c r="H18" s="178">
        <f>SUM(H19:H42)</f>
        <v>179284.52</v>
      </c>
      <c r="I18" s="178">
        <f t="shared" ref="I18:J18" si="9">SUM(I19:I42)</f>
        <v>179284.52</v>
      </c>
      <c r="J18" s="178">
        <f t="shared" si="9"/>
        <v>179284.52</v>
      </c>
    </row>
    <row r="19" spans="1:10" x14ac:dyDescent="0.25">
      <c r="A19" s="183">
        <v>3211</v>
      </c>
      <c r="B19" s="184"/>
      <c r="C19" s="185" t="s">
        <v>204</v>
      </c>
      <c r="D19" s="179" t="s">
        <v>112</v>
      </c>
      <c r="E19" s="84">
        <v>10268.99</v>
      </c>
      <c r="F19" s="80">
        <v>17851.21</v>
      </c>
      <c r="G19" s="80">
        <v>15911.53</v>
      </c>
      <c r="H19" s="80">
        <v>15911.53</v>
      </c>
      <c r="I19" s="80">
        <v>15911.53</v>
      </c>
      <c r="J19" s="80">
        <v>15911.53</v>
      </c>
    </row>
    <row r="20" spans="1:10" x14ac:dyDescent="0.25">
      <c r="A20" s="183">
        <v>3212</v>
      </c>
      <c r="B20" s="184"/>
      <c r="C20" s="185" t="s">
        <v>205</v>
      </c>
      <c r="D20" s="179" t="s">
        <v>113</v>
      </c>
      <c r="E20" s="84">
        <v>45163.22</v>
      </c>
      <c r="F20" s="122">
        <v>46600</v>
      </c>
      <c r="G20" s="80">
        <v>47100</v>
      </c>
      <c r="H20" s="80">
        <v>47100</v>
      </c>
      <c r="I20" s="80">
        <v>47100</v>
      </c>
      <c r="J20" s="80">
        <v>47100</v>
      </c>
    </row>
    <row r="21" spans="1:10" x14ac:dyDescent="0.25">
      <c r="A21" s="183">
        <v>3213</v>
      </c>
      <c r="B21" s="184"/>
      <c r="C21" s="185" t="s">
        <v>206</v>
      </c>
      <c r="D21" s="179" t="s">
        <v>114</v>
      </c>
      <c r="E21" s="84">
        <v>2224.5300000000002</v>
      </c>
      <c r="F21" s="80">
        <v>3000</v>
      </c>
      <c r="G21" s="80">
        <v>1000</v>
      </c>
      <c r="H21" s="80">
        <v>1000</v>
      </c>
      <c r="I21" s="80">
        <v>1000</v>
      </c>
      <c r="J21" s="80">
        <v>1000</v>
      </c>
    </row>
    <row r="22" spans="1:10" x14ac:dyDescent="0.25">
      <c r="A22" s="183">
        <v>3221</v>
      </c>
      <c r="B22" s="184"/>
      <c r="C22" s="185" t="s">
        <v>207</v>
      </c>
      <c r="D22" s="179" t="s">
        <v>138</v>
      </c>
      <c r="E22" s="84">
        <v>8173.34</v>
      </c>
      <c r="F22" s="80">
        <v>5499.99</v>
      </c>
      <c r="G22" s="80">
        <v>4535.95</v>
      </c>
      <c r="H22" s="80">
        <v>4535.95</v>
      </c>
      <c r="I22" s="80">
        <v>4535.95</v>
      </c>
      <c r="J22" s="80">
        <v>4535.95</v>
      </c>
    </row>
    <row r="23" spans="1:10" x14ac:dyDescent="0.25">
      <c r="A23" s="183">
        <v>3223</v>
      </c>
      <c r="B23" s="184"/>
      <c r="C23" s="185" t="s">
        <v>208</v>
      </c>
      <c r="D23" s="179" t="s">
        <v>115</v>
      </c>
      <c r="E23" s="84">
        <v>34506.01</v>
      </c>
      <c r="F23" s="80">
        <v>35100</v>
      </c>
      <c r="G23" s="80">
        <v>42823.54</v>
      </c>
      <c r="H23" s="80">
        <v>42823.54</v>
      </c>
      <c r="I23" s="80">
        <v>42823.54</v>
      </c>
      <c r="J23" s="80">
        <v>42823.54</v>
      </c>
    </row>
    <row r="24" spans="1:10" x14ac:dyDescent="0.25">
      <c r="A24" s="183">
        <v>3224</v>
      </c>
      <c r="B24" s="184"/>
      <c r="C24" s="185" t="s">
        <v>209</v>
      </c>
      <c r="D24" s="179" t="s">
        <v>116</v>
      </c>
      <c r="E24" s="84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</row>
    <row r="25" spans="1:10" x14ac:dyDescent="0.25">
      <c r="A25" s="183">
        <v>3225</v>
      </c>
      <c r="B25" s="184"/>
      <c r="C25" s="185" t="s">
        <v>210</v>
      </c>
      <c r="D25" s="179" t="s">
        <v>117</v>
      </c>
      <c r="E25" s="84">
        <v>4103.79</v>
      </c>
      <c r="F25" s="80">
        <v>6903.52</v>
      </c>
      <c r="G25" s="80">
        <v>5000</v>
      </c>
      <c r="H25" s="80">
        <v>5000</v>
      </c>
      <c r="I25" s="80">
        <v>5000</v>
      </c>
      <c r="J25" s="80">
        <v>5000</v>
      </c>
    </row>
    <row r="26" spans="1:10" x14ac:dyDescent="0.25">
      <c r="A26" s="183">
        <v>3227</v>
      </c>
      <c r="B26" s="184"/>
      <c r="C26" s="185" t="s">
        <v>211</v>
      </c>
      <c r="D26" s="179" t="s">
        <v>118</v>
      </c>
      <c r="E26" s="84">
        <v>472.42</v>
      </c>
      <c r="F26" s="80">
        <v>297.89999999999998</v>
      </c>
      <c r="G26" s="80">
        <v>505</v>
      </c>
      <c r="H26" s="80">
        <v>505</v>
      </c>
      <c r="I26" s="80">
        <v>505</v>
      </c>
      <c r="J26" s="80">
        <v>505</v>
      </c>
    </row>
    <row r="27" spans="1:10" x14ac:dyDescent="0.25">
      <c r="A27" s="183">
        <v>3231</v>
      </c>
      <c r="B27" s="184"/>
      <c r="C27" s="185" t="s">
        <v>212</v>
      </c>
      <c r="D27" s="179" t="s">
        <v>119</v>
      </c>
      <c r="E27" s="84">
        <v>2840.07</v>
      </c>
      <c r="F27" s="80">
        <v>3450</v>
      </c>
      <c r="G27" s="80">
        <v>3627.07</v>
      </c>
      <c r="H27" s="80">
        <v>3627.07</v>
      </c>
      <c r="I27" s="80">
        <v>3627.07</v>
      </c>
      <c r="J27" s="80">
        <v>3627.07</v>
      </c>
    </row>
    <row r="28" spans="1:10" x14ac:dyDescent="0.25">
      <c r="A28" s="183">
        <v>3232</v>
      </c>
      <c r="B28" s="184"/>
      <c r="C28" s="185" t="s">
        <v>213</v>
      </c>
      <c r="D28" s="179" t="s">
        <v>137</v>
      </c>
      <c r="E28" s="84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</row>
    <row r="29" spans="1:10" x14ac:dyDescent="0.25">
      <c r="A29" s="183">
        <v>3233</v>
      </c>
      <c r="B29" s="184"/>
      <c r="C29" s="185" t="s">
        <v>214</v>
      </c>
      <c r="D29" s="179" t="s">
        <v>120</v>
      </c>
      <c r="E29" s="84">
        <v>497.71</v>
      </c>
      <c r="F29" s="80">
        <v>647.71</v>
      </c>
      <c r="G29" s="80">
        <v>492.5</v>
      </c>
      <c r="H29" s="80">
        <v>492.5</v>
      </c>
      <c r="I29" s="80">
        <v>492.5</v>
      </c>
      <c r="J29" s="80">
        <v>492.5</v>
      </c>
    </row>
    <row r="30" spans="1:10" x14ac:dyDescent="0.25">
      <c r="A30" s="183">
        <v>3234</v>
      </c>
      <c r="B30" s="184"/>
      <c r="C30" s="185" t="s">
        <v>215</v>
      </c>
      <c r="D30" s="179" t="s">
        <v>121</v>
      </c>
      <c r="E30" s="84">
        <v>8351.65</v>
      </c>
      <c r="F30" s="80">
        <v>7220</v>
      </c>
      <c r="G30" s="80">
        <v>7724.61</v>
      </c>
      <c r="H30" s="80">
        <v>7724.61</v>
      </c>
      <c r="I30" s="80">
        <v>7724.61</v>
      </c>
      <c r="J30" s="80">
        <v>7724.61</v>
      </c>
    </row>
    <row r="31" spans="1:10" x14ac:dyDescent="0.25">
      <c r="A31" s="183">
        <v>3235</v>
      </c>
      <c r="B31" s="184"/>
      <c r="C31" s="185" t="s">
        <v>216</v>
      </c>
      <c r="D31" s="179" t="s">
        <v>122</v>
      </c>
      <c r="E31" s="84">
        <v>29390.82</v>
      </c>
      <c r="F31" s="80">
        <v>28973.39</v>
      </c>
      <c r="G31" s="80">
        <v>30102.86</v>
      </c>
      <c r="H31" s="80">
        <v>30102.86</v>
      </c>
      <c r="I31" s="80">
        <v>30102.86</v>
      </c>
      <c r="J31" s="80">
        <v>30102.86</v>
      </c>
    </row>
    <row r="32" spans="1:10" x14ac:dyDescent="0.25">
      <c r="A32" s="183">
        <v>3236</v>
      </c>
      <c r="B32" s="184"/>
      <c r="C32" s="185" t="s">
        <v>217</v>
      </c>
      <c r="D32" s="179" t="s">
        <v>123</v>
      </c>
      <c r="E32" s="84">
        <v>3874.75</v>
      </c>
      <c r="F32" s="80">
        <v>4184.7299999999996</v>
      </c>
      <c r="G32" s="80">
        <v>4070</v>
      </c>
      <c r="H32" s="80">
        <v>4070</v>
      </c>
      <c r="I32" s="80">
        <v>4070</v>
      </c>
      <c r="J32" s="80">
        <v>4070</v>
      </c>
    </row>
    <row r="33" spans="1:10" x14ac:dyDescent="0.25">
      <c r="A33" s="183">
        <v>3237</v>
      </c>
      <c r="B33" s="184"/>
      <c r="C33" s="185" t="s">
        <v>218</v>
      </c>
      <c r="D33" s="179" t="s">
        <v>124</v>
      </c>
      <c r="E33" s="84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</row>
    <row r="34" spans="1:10" x14ac:dyDescent="0.25">
      <c r="A34" s="183">
        <v>3238</v>
      </c>
      <c r="B34" s="184"/>
      <c r="C34" s="185" t="s">
        <v>219</v>
      </c>
      <c r="D34" s="179" t="s">
        <v>125</v>
      </c>
      <c r="E34" s="84">
        <v>1187.93</v>
      </c>
      <c r="F34" s="80">
        <v>2010</v>
      </c>
      <c r="G34" s="80">
        <v>1460</v>
      </c>
      <c r="H34" s="80">
        <v>1460</v>
      </c>
      <c r="I34" s="80">
        <v>1460</v>
      </c>
      <c r="J34" s="80">
        <v>1460</v>
      </c>
    </row>
    <row r="35" spans="1:10" x14ac:dyDescent="0.25">
      <c r="A35" s="183">
        <v>3239</v>
      </c>
      <c r="B35" s="184"/>
      <c r="C35" s="185" t="s">
        <v>220</v>
      </c>
      <c r="D35" s="179" t="s">
        <v>126</v>
      </c>
      <c r="E35" s="84">
        <v>1948.73</v>
      </c>
      <c r="F35" s="80">
        <v>1700</v>
      </c>
      <c r="G35" s="80">
        <v>1700</v>
      </c>
      <c r="H35" s="80">
        <v>1700</v>
      </c>
      <c r="I35" s="80">
        <v>1700</v>
      </c>
      <c r="J35" s="80">
        <v>1700</v>
      </c>
    </row>
    <row r="36" spans="1:10" x14ac:dyDescent="0.25">
      <c r="A36" s="183">
        <v>3241</v>
      </c>
      <c r="B36" s="184"/>
      <c r="C36" s="185" t="s">
        <v>221</v>
      </c>
      <c r="D36" s="179" t="s">
        <v>136</v>
      </c>
      <c r="E36" s="84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</row>
    <row r="37" spans="1:10" x14ac:dyDescent="0.25">
      <c r="A37" s="183">
        <v>3292</v>
      </c>
      <c r="B37" s="184"/>
      <c r="C37" s="185" t="s">
        <v>222</v>
      </c>
      <c r="D37" s="179" t="s">
        <v>127</v>
      </c>
      <c r="E37" s="84">
        <v>2173.29</v>
      </c>
      <c r="F37" s="80">
        <v>1850</v>
      </c>
      <c r="G37" s="80">
        <v>1300</v>
      </c>
      <c r="H37" s="80">
        <v>1300</v>
      </c>
      <c r="I37" s="80">
        <v>1300</v>
      </c>
      <c r="J37" s="80">
        <v>1300</v>
      </c>
    </row>
    <row r="38" spans="1:10" x14ac:dyDescent="0.25">
      <c r="A38" s="183">
        <v>3293</v>
      </c>
      <c r="B38" s="184"/>
      <c r="C38" s="185" t="s">
        <v>223</v>
      </c>
      <c r="D38" s="179" t="s">
        <v>128</v>
      </c>
      <c r="E38" s="84">
        <v>78.040000000000006</v>
      </c>
      <c r="F38" s="80">
        <v>530</v>
      </c>
      <c r="G38" s="80">
        <v>778.11</v>
      </c>
      <c r="H38" s="80">
        <v>778.11</v>
      </c>
      <c r="I38" s="80">
        <v>778.11</v>
      </c>
      <c r="J38" s="80">
        <v>778.11</v>
      </c>
    </row>
    <row r="39" spans="1:10" x14ac:dyDescent="0.25">
      <c r="A39" s="183">
        <v>3294</v>
      </c>
      <c r="B39" s="184"/>
      <c r="C39" s="185" t="s">
        <v>224</v>
      </c>
      <c r="D39" s="179" t="s">
        <v>129</v>
      </c>
      <c r="E39" s="84">
        <v>125</v>
      </c>
      <c r="F39" s="80">
        <v>235</v>
      </c>
      <c r="G39" s="80">
        <v>140</v>
      </c>
      <c r="H39" s="80">
        <v>140</v>
      </c>
      <c r="I39" s="80">
        <v>140</v>
      </c>
      <c r="J39" s="80">
        <v>140</v>
      </c>
    </row>
    <row r="40" spans="1:10" x14ac:dyDescent="0.25">
      <c r="A40" s="183">
        <v>3295</v>
      </c>
      <c r="B40" s="184"/>
      <c r="C40" s="185" t="s">
        <v>225</v>
      </c>
      <c r="D40" s="179" t="s">
        <v>130</v>
      </c>
      <c r="E40" s="84">
        <v>0</v>
      </c>
      <c r="F40" s="80">
        <v>80</v>
      </c>
      <c r="G40" s="80">
        <v>100</v>
      </c>
      <c r="H40" s="80">
        <v>100</v>
      </c>
      <c r="I40" s="80">
        <v>100</v>
      </c>
      <c r="J40" s="80">
        <v>100</v>
      </c>
    </row>
    <row r="41" spans="1:10" x14ac:dyDescent="0.25">
      <c r="A41" s="183">
        <v>3299</v>
      </c>
      <c r="B41" s="184"/>
      <c r="C41" s="185" t="s">
        <v>226</v>
      </c>
      <c r="D41" s="179" t="s">
        <v>131</v>
      </c>
      <c r="E41" s="84">
        <v>3657.47</v>
      </c>
      <c r="F41" s="80">
        <v>3850</v>
      </c>
      <c r="G41" s="80">
        <v>5600.56</v>
      </c>
      <c r="H41" s="80">
        <v>5600.56</v>
      </c>
      <c r="I41" s="80">
        <v>5600.56</v>
      </c>
      <c r="J41" s="80">
        <v>5600.56</v>
      </c>
    </row>
    <row r="42" spans="1:10" x14ac:dyDescent="0.25">
      <c r="A42" s="183">
        <v>3299</v>
      </c>
      <c r="B42" s="184"/>
      <c r="C42" s="185" t="s">
        <v>227</v>
      </c>
      <c r="D42" s="179" t="s">
        <v>132</v>
      </c>
      <c r="E42" s="84">
        <v>6007.2</v>
      </c>
      <c r="F42" s="80">
        <v>9095.2800000000007</v>
      </c>
      <c r="G42" s="80">
        <v>5312.79</v>
      </c>
      <c r="H42" s="80">
        <v>5312.79</v>
      </c>
      <c r="I42" s="80">
        <v>5312.79</v>
      </c>
      <c r="J42" s="80">
        <v>5312.79</v>
      </c>
    </row>
    <row r="43" spans="1:10" x14ac:dyDescent="0.25">
      <c r="A43" s="180">
        <v>34</v>
      </c>
      <c r="B43" s="186"/>
      <c r="C43" s="187"/>
      <c r="D43" s="176" t="s">
        <v>73</v>
      </c>
      <c r="E43" s="177">
        <f>E44+E45</f>
        <v>31.6</v>
      </c>
      <c r="F43" s="178">
        <f>SUM(F44:F45)</f>
        <v>20</v>
      </c>
      <c r="G43" s="178">
        <f t="shared" ref="G43" si="10">SUM(G44:G45)</f>
        <v>5</v>
      </c>
      <c r="H43" s="178">
        <f>SUM(H44:H45)</f>
        <v>5</v>
      </c>
      <c r="I43" s="178">
        <f t="shared" ref="I43:J43" si="11">SUM(I44:I45)</f>
        <v>5</v>
      </c>
      <c r="J43" s="178">
        <f t="shared" si="11"/>
        <v>5</v>
      </c>
    </row>
    <row r="44" spans="1:10" x14ac:dyDescent="0.25">
      <c r="A44" s="183">
        <v>3431</v>
      </c>
      <c r="B44" s="184"/>
      <c r="C44" s="185" t="s">
        <v>228</v>
      </c>
      <c r="D44" s="179" t="s">
        <v>133</v>
      </c>
      <c r="E44" s="84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</row>
    <row r="45" spans="1:10" x14ac:dyDescent="0.25">
      <c r="A45" s="183">
        <v>3433</v>
      </c>
      <c r="B45" s="184"/>
      <c r="C45" s="185" t="s">
        <v>229</v>
      </c>
      <c r="D45" s="179" t="s">
        <v>134</v>
      </c>
      <c r="E45" s="84">
        <v>31.6</v>
      </c>
      <c r="F45" s="80">
        <v>20</v>
      </c>
      <c r="G45" s="80">
        <v>5</v>
      </c>
      <c r="H45" s="80">
        <v>5</v>
      </c>
      <c r="I45" s="80">
        <v>5</v>
      </c>
      <c r="J45" s="80">
        <v>5</v>
      </c>
    </row>
    <row r="46" spans="1:10" x14ac:dyDescent="0.25">
      <c r="A46" s="188">
        <v>4</v>
      </c>
      <c r="B46" s="189"/>
      <c r="C46" s="190"/>
      <c r="D46" s="176" t="s">
        <v>74</v>
      </c>
      <c r="E46" s="177">
        <f>SUM(E47)</f>
        <v>283.52999999999997</v>
      </c>
      <c r="F46" s="178">
        <f>SUM(F47)</f>
        <v>302.8</v>
      </c>
      <c r="G46" s="178">
        <f t="shared" ref="G46:J47" si="12">SUM(G47)</f>
        <v>112</v>
      </c>
      <c r="H46" s="178">
        <f t="shared" si="12"/>
        <v>112</v>
      </c>
      <c r="I46" s="191">
        <f t="shared" si="12"/>
        <v>112</v>
      </c>
      <c r="J46" s="191">
        <f t="shared" si="12"/>
        <v>112</v>
      </c>
    </row>
    <row r="47" spans="1:10" x14ac:dyDescent="0.25">
      <c r="A47" s="180">
        <v>42</v>
      </c>
      <c r="B47" s="189"/>
      <c r="C47" s="190"/>
      <c r="D47" s="176" t="s">
        <v>75</v>
      </c>
      <c r="E47" s="177">
        <f>E48</f>
        <v>283.52999999999997</v>
      </c>
      <c r="F47" s="178">
        <f>F48</f>
        <v>302.8</v>
      </c>
      <c r="G47" s="178">
        <f t="shared" si="12"/>
        <v>112</v>
      </c>
      <c r="H47" s="178">
        <f>SUM(H48)</f>
        <v>112</v>
      </c>
      <c r="I47" s="178">
        <f t="shared" si="12"/>
        <v>112</v>
      </c>
      <c r="J47" s="178">
        <f t="shared" si="12"/>
        <v>112</v>
      </c>
    </row>
    <row r="48" spans="1:10" x14ac:dyDescent="0.25">
      <c r="A48" s="183">
        <v>4241</v>
      </c>
      <c r="B48" s="192"/>
      <c r="C48" s="185" t="s">
        <v>230</v>
      </c>
      <c r="D48" s="179" t="s">
        <v>135</v>
      </c>
      <c r="E48" s="84">
        <v>283.52999999999997</v>
      </c>
      <c r="F48" s="80">
        <v>302.8</v>
      </c>
      <c r="G48" s="80">
        <v>112</v>
      </c>
      <c r="H48" s="80">
        <v>112</v>
      </c>
      <c r="I48" s="193">
        <v>112</v>
      </c>
      <c r="J48" s="193">
        <v>112</v>
      </c>
    </row>
    <row r="49" spans="1:11" x14ac:dyDescent="0.25">
      <c r="A49" s="194"/>
      <c r="B49" s="192"/>
      <c r="C49" s="195"/>
      <c r="D49" s="196"/>
      <c r="E49" s="84"/>
      <c r="F49" s="80"/>
      <c r="G49" s="80"/>
      <c r="H49" s="81"/>
      <c r="I49" s="193"/>
      <c r="J49" s="193"/>
    </row>
    <row r="50" spans="1:11" ht="14.45" customHeight="1" x14ac:dyDescent="0.25">
      <c r="A50" s="280" t="s">
        <v>76</v>
      </c>
      <c r="B50" s="281"/>
      <c r="C50" s="282"/>
      <c r="D50" s="164" t="s">
        <v>77</v>
      </c>
      <c r="E50" s="166">
        <f>E52+E95+E170+E115</f>
        <v>987813.41999999993</v>
      </c>
      <c r="F50" s="166">
        <f>F52+F95+F170+F115</f>
        <v>2422385.63</v>
      </c>
      <c r="G50" s="166">
        <f t="shared" ref="G50" si="13">G52+G95+G170+G115</f>
        <v>2621499.9999999995</v>
      </c>
      <c r="H50" s="166">
        <f>H52+H95+H170+H115</f>
        <v>2617719.59</v>
      </c>
      <c r="I50" s="166">
        <f t="shared" ref="I50:J50" si="14">I52+I95+I170+I115</f>
        <v>2621499.9999999995</v>
      </c>
      <c r="J50" s="166">
        <f t="shared" si="14"/>
        <v>2621499.9999999995</v>
      </c>
      <c r="K50" s="122"/>
    </row>
    <row r="51" spans="1:11" ht="14.45" customHeight="1" x14ac:dyDescent="0.25">
      <c r="A51" s="162"/>
      <c r="B51" s="163"/>
      <c r="C51" s="161"/>
      <c r="D51" s="161"/>
      <c r="E51" s="8"/>
      <c r="F51" s="53"/>
      <c r="G51" s="53"/>
      <c r="H51" s="53"/>
      <c r="I51" s="197"/>
      <c r="J51" s="197"/>
    </row>
    <row r="52" spans="1:11" ht="14.45" customHeight="1" x14ac:dyDescent="0.25">
      <c r="A52" s="274" t="s">
        <v>93</v>
      </c>
      <c r="B52" s="275"/>
      <c r="C52" s="276"/>
      <c r="D52" s="170" t="s">
        <v>78</v>
      </c>
      <c r="E52" s="172">
        <f t="shared" ref="E52" si="15">E53</f>
        <v>205785.98</v>
      </c>
      <c r="F52" s="172">
        <f>F53</f>
        <v>300286.21999999997</v>
      </c>
      <c r="G52" s="172">
        <f t="shared" ref="G52:J52" si="16">G53</f>
        <v>458000</v>
      </c>
      <c r="H52" s="172">
        <f t="shared" si="16"/>
        <v>456010.34</v>
      </c>
      <c r="I52" s="172">
        <f t="shared" si="16"/>
        <v>458000</v>
      </c>
      <c r="J52" s="172">
        <f t="shared" si="16"/>
        <v>458000</v>
      </c>
      <c r="K52" s="122"/>
    </row>
    <row r="53" spans="1:11" ht="14.45" customHeight="1" x14ac:dyDescent="0.25">
      <c r="A53" s="271">
        <v>3</v>
      </c>
      <c r="B53" s="272"/>
      <c r="C53" s="273"/>
      <c r="D53" s="198" t="s">
        <v>10</v>
      </c>
      <c r="E53" s="175">
        <f>E54+E58+E76</f>
        <v>205785.98</v>
      </c>
      <c r="F53" s="175">
        <f>SUM(F54+F58+F76)</f>
        <v>300286.21999999997</v>
      </c>
      <c r="G53" s="175">
        <f t="shared" ref="G53" si="17">SUM(G54+G58+G76)</f>
        <v>458000</v>
      </c>
      <c r="H53" s="175">
        <f t="shared" ref="H53:J53" si="18">SUM(H54+H58+H76)</f>
        <v>456010.34</v>
      </c>
      <c r="I53" s="175">
        <f t="shared" si="18"/>
        <v>458000</v>
      </c>
      <c r="J53" s="175">
        <f t="shared" si="18"/>
        <v>458000</v>
      </c>
    </row>
    <row r="54" spans="1:11" ht="14.45" customHeight="1" x14ac:dyDescent="0.25">
      <c r="A54" s="271">
        <v>31</v>
      </c>
      <c r="B54" s="272"/>
      <c r="C54" s="273"/>
      <c r="D54" s="198" t="s">
        <v>11</v>
      </c>
      <c r="E54" s="175">
        <f>SUM(E55:E57)</f>
        <v>3830.45</v>
      </c>
      <c r="F54" s="175">
        <f>F55+F56+F57</f>
        <v>6645.3</v>
      </c>
      <c r="G54" s="175">
        <f t="shared" ref="G54" si="19">G55+G56+G57</f>
        <v>6000</v>
      </c>
      <c r="H54" s="175">
        <f t="shared" ref="H54:J54" si="20">H55+H56+H57</f>
        <v>6000</v>
      </c>
      <c r="I54" s="175">
        <f t="shared" si="20"/>
        <v>6000</v>
      </c>
      <c r="J54" s="175">
        <f t="shared" si="20"/>
        <v>6000</v>
      </c>
      <c r="K54" s="122"/>
    </row>
    <row r="55" spans="1:11" ht="14.45" customHeight="1" x14ac:dyDescent="0.25">
      <c r="A55" s="199">
        <v>3111</v>
      </c>
      <c r="B55" s="200"/>
      <c r="C55" s="185" t="s">
        <v>304</v>
      </c>
      <c r="D55" s="179" t="s">
        <v>305</v>
      </c>
      <c r="E55" s="84">
        <v>0</v>
      </c>
      <c r="F55" s="80">
        <v>0</v>
      </c>
      <c r="G55" s="81">
        <v>0</v>
      </c>
      <c r="H55" s="81">
        <v>0</v>
      </c>
      <c r="I55" s="81">
        <v>0</v>
      </c>
      <c r="J55" s="81">
        <v>0</v>
      </c>
      <c r="K55" s="122"/>
    </row>
    <row r="56" spans="1:11" ht="14.45" customHeight="1" x14ac:dyDescent="0.25">
      <c r="A56" s="199">
        <v>3113</v>
      </c>
      <c r="B56" s="200"/>
      <c r="C56" s="185" t="s">
        <v>187</v>
      </c>
      <c r="D56" s="179" t="s">
        <v>139</v>
      </c>
      <c r="E56" s="84">
        <v>3830.45</v>
      </c>
      <c r="F56" s="80">
        <v>6645.3</v>
      </c>
      <c r="G56" s="80">
        <v>1000</v>
      </c>
      <c r="H56" s="80">
        <v>1000</v>
      </c>
      <c r="I56" s="80">
        <v>1000</v>
      </c>
      <c r="J56" s="80">
        <v>1000</v>
      </c>
    </row>
    <row r="57" spans="1:11" ht="14.45" customHeight="1" x14ac:dyDescent="0.25">
      <c r="A57" s="199">
        <v>3121</v>
      </c>
      <c r="B57" s="200"/>
      <c r="C57" s="185" t="s">
        <v>306</v>
      </c>
      <c r="D57" s="179" t="s">
        <v>307</v>
      </c>
      <c r="E57" s="84">
        <v>0</v>
      </c>
      <c r="F57" s="80">
        <v>0</v>
      </c>
      <c r="G57" s="80">
        <v>5000</v>
      </c>
      <c r="H57" s="80">
        <v>5000</v>
      </c>
      <c r="I57" s="80">
        <v>5000</v>
      </c>
      <c r="J57" s="80">
        <v>5000</v>
      </c>
    </row>
    <row r="58" spans="1:11" ht="14.45" customHeight="1" x14ac:dyDescent="0.25">
      <c r="A58" s="271">
        <v>32</v>
      </c>
      <c r="B58" s="272"/>
      <c r="C58" s="273"/>
      <c r="D58" s="198" t="s">
        <v>22</v>
      </c>
      <c r="E58" s="175">
        <f t="shared" ref="E58" si="21">SUM(E59:E74)</f>
        <v>201955.53</v>
      </c>
      <c r="F58" s="175">
        <f>SUM(F59:F74)</f>
        <v>264849.21999999997</v>
      </c>
      <c r="G58" s="175">
        <f t="shared" ref="G58" si="22">SUM(G59:G74)</f>
        <v>420900</v>
      </c>
      <c r="H58" s="175">
        <f>SUM(H59:H74)</f>
        <v>418910.34</v>
      </c>
      <c r="I58" s="175">
        <f t="shared" ref="I58:J58" si="23">SUM(I59:I74)</f>
        <v>420900</v>
      </c>
      <c r="J58" s="175">
        <f t="shared" si="23"/>
        <v>420900</v>
      </c>
      <c r="K58" s="122"/>
    </row>
    <row r="59" spans="1:11" ht="14.45" customHeight="1" x14ac:dyDescent="0.25">
      <c r="A59" s="199">
        <v>3211</v>
      </c>
      <c r="B59" s="200"/>
      <c r="C59" s="185" t="s">
        <v>188</v>
      </c>
      <c r="D59" s="179" t="s">
        <v>112</v>
      </c>
      <c r="E59" s="84">
        <v>0</v>
      </c>
      <c r="F59" s="80">
        <v>530.89</v>
      </c>
      <c r="G59" s="80">
        <v>500</v>
      </c>
      <c r="H59" s="80">
        <v>500</v>
      </c>
      <c r="I59" s="80">
        <v>500</v>
      </c>
      <c r="J59" s="80">
        <v>500</v>
      </c>
    </row>
    <row r="60" spans="1:11" ht="14.45" customHeight="1" x14ac:dyDescent="0.25">
      <c r="A60" s="199">
        <v>3212</v>
      </c>
      <c r="B60" s="200"/>
      <c r="C60" s="185" t="s">
        <v>308</v>
      </c>
      <c r="D60" s="179" t="s">
        <v>113</v>
      </c>
      <c r="E60" s="84">
        <v>0</v>
      </c>
      <c r="F60" s="80">
        <v>0</v>
      </c>
      <c r="G60" s="80">
        <v>0</v>
      </c>
      <c r="H60" s="80">
        <v>0</v>
      </c>
      <c r="I60" s="80">
        <v>0</v>
      </c>
      <c r="J60" s="80">
        <v>0</v>
      </c>
    </row>
    <row r="61" spans="1:11" ht="14.45" customHeight="1" x14ac:dyDescent="0.25">
      <c r="A61" s="199">
        <v>3221</v>
      </c>
      <c r="B61" s="200"/>
      <c r="C61" s="185" t="s">
        <v>189</v>
      </c>
      <c r="D61" s="179" t="s">
        <v>248</v>
      </c>
      <c r="E61" s="84">
        <v>0</v>
      </c>
      <c r="F61" s="80">
        <v>2654.46</v>
      </c>
      <c r="G61" s="80">
        <v>3000</v>
      </c>
      <c r="H61" s="80">
        <v>3000</v>
      </c>
      <c r="I61" s="80">
        <v>3000</v>
      </c>
      <c r="J61" s="80">
        <v>3000</v>
      </c>
    </row>
    <row r="62" spans="1:11" ht="14.45" customHeight="1" x14ac:dyDescent="0.25">
      <c r="A62" s="199">
        <v>3222</v>
      </c>
      <c r="B62" s="200"/>
      <c r="C62" s="185" t="s">
        <v>190</v>
      </c>
      <c r="D62" s="179" t="s">
        <v>140</v>
      </c>
      <c r="E62" s="84">
        <v>0</v>
      </c>
      <c r="F62" s="80">
        <v>500</v>
      </c>
      <c r="G62" s="80">
        <v>500</v>
      </c>
      <c r="H62" s="80">
        <v>500</v>
      </c>
      <c r="I62" s="80">
        <v>500</v>
      </c>
      <c r="J62" s="80">
        <v>500</v>
      </c>
    </row>
    <row r="63" spans="1:11" ht="14.45" customHeight="1" x14ac:dyDescent="0.25">
      <c r="A63" s="199">
        <v>3223</v>
      </c>
      <c r="B63" s="200"/>
      <c r="C63" s="185" t="s">
        <v>309</v>
      </c>
      <c r="D63" s="179" t="s">
        <v>115</v>
      </c>
      <c r="E63" s="84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</row>
    <row r="64" spans="1:11" ht="14.45" customHeight="1" x14ac:dyDescent="0.25">
      <c r="A64" s="199">
        <v>3224</v>
      </c>
      <c r="B64" s="200"/>
      <c r="C64" s="185" t="s">
        <v>191</v>
      </c>
      <c r="D64" s="179" t="s">
        <v>141</v>
      </c>
      <c r="E64" s="84">
        <v>419.58</v>
      </c>
      <c r="F64" s="80">
        <v>1000</v>
      </c>
      <c r="G64" s="80">
        <v>5000</v>
      </c>
      <c r="H64" s="80">
        <v>5000</v>
      </c>
      <c r="I64" s="80">
        <v>5000</v>
      </c>
      <c r="J64" s="80">
        <v>5000</v>
      </c>
    </row>
    <row r="65" spans="1:10" ht="14.45" customHeight="1" x14ac:dyDescent="0.25">
      <c r="A65" s="199">
        <v>3225</v>
      </c>
      <c r="B65" s="200"/>
      <c r="C65" s="185" t="s">
        <v>192</v>
      </c>
      <c r="D65" s="179" t="s">
        <v>117</v>
      </c>
      <c r="E65" s="84">
        <v>0</v>
      </c>
      <c r="F65" s="80">
        <v>1327.23</v>
      </c>
      <c r="G65" s="80">
        <v>5000</v>
      </c>
      <c r="H65" s="80">
        <v>5000</v>
      </c>
      <c r="I65" s="80">
        <v>5000</v>
      </c>
      <c r="J65" s="80">
        <v>5000</v>
      </c>
    </row>
    <row r="66" spans="1:10" ht="14.45" customHeight="1" x14ac:dyDescent="0.25">
      <c r="A66" s="199">
        <v>3227</v>
      </c>
      <c r="B66" s="200"/>
      <c r="C66" s="185" t="s">
        <v>310</v>
      </c>
      <c r="D66" s="179" t="s">
        <v>118</v>
      </c>
      <c r="E66" s="84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</row>
    <row r="67" spans="1:10" ht="14.45" customHeight="1" x14ac:dyDescent="0.25">
      <c r="A67" s="199">
        <v>3231</v>
      </c>
      <c r="B67" s="200"/>
      <c r="C67" s="185" t="s">
        <v>193</v>
      </c>
      <c r="D67" s="179" t="s">
        <v>119</v>
      </c>
      <c r="E67" s="84">
        <v>0</v>
      </c>
      <c r="F67" s="80">
        <v>1822.88</v>
      </c>
      <c r="G67" s="80">
        <v>500</v>
      </c>
      <c r="H67" s="80">
        <v>500</v>
      </c>
      <c r="I67" s="80">
        <v>500</v>
      </c>
      <c r="J67" s="80">
        <v>500</v>
      </c>
    </row>
    <row r="68" spans="1:10" ht="14.45" customHeight="1" x14ac:dyDescent="0.25">
      <c r="A68" s="199">
        <v>3233</v>
      </c>
      <c r="B68" s="200"/>
      <c r="C68" s="185" t="s">
        <v>194</v>
      </c>
      <c r="D68" s="179" t="s">
        <v>120</v>
      </c>
      <c r="E68" s="84">
        <v>0</v>
      </c>
      <c r="F68" s="80">
        <v>1570.71</v>
      </c>
      <c r="G68" s="80">
        <v>100</v>
      </c>
      <c r="H68" s="80">
        <v>100</v>
      </c>
      <c r="I68" s="80">
        <v>100</v>
      </c>
      <c r="J68" s="80">
        <v>100</v>
      </c>
    </row>
    <row r="69" spans="1:10" ht="14.45" customHeight="1" x14ac:dyDescent="0.25">
      <c r="A69" s="199">
        <v>3237</v>
      </c>
      <c r="B69" s="200"/>
      <c r="C69" s="185" t="s">
        <v>195</v>
      </c>
      <c r="D69" s="179" t="s">
        <v>124</v>
      </c>
      <c r="E69" s="84">
        <v>0</v>
      </c>
      <c r="F69" s="80">
        <v>1327.23</v>
      </c>
      <c r="G69" s="80">
        <v>1000</v>
      </c>
      <c r="H69" s="80">
        <v>1000</v>
      </c>
      <c r="I69" s="80">
        <v>1000</v>
      </c>
      <c r="J69" s="80">
        <v>1000</v>
      </c>
    </row>
    <row r="70" spans="1:10" ht="14.45" customHeight="1" x14ac:dyDescent="0.25">
      <c r="A70" s="199">
        <v>3239</v>
      </c>
      <c r="B70" s="200"/>
      <c r="C70" s="185" t="s">
        <v>196</v>
      </c>
      <c r="D70" s="179" t="s">
        <v>126</v>
      </c>
      <c r="E70" s="84">
        <v>2964.86</v>
      </c>
      <c r="F70" s="80">
        <v>6636.14</v>
      </c>
      <c r="G70" s="80">
        <v>15000</v>
      </c>
      <c r="H70" s="80">
        <v>15000</v>
      </c>
      <c r="I70" s="80">
        <v>15000</v>
      </c>
      <c r="J70" s="80">
        <v>15000</v>
      </c>
    </row>
    <row r="71" spans="1:10" ht="14.45" customHeight="1" x14ac:dyDescent="0.25">
      <c r="A71" s="199">
        <v>3241</v>
      </c>
      <c r="B71" s="200"/>
      <c r="C71" s="185" t="s">
        <v>197</v>
      </c>
      <c r="D71" s="179" t="s">
        <v>142</v>
      </c>
      <c r="E71" s="84">
        <v>196206.49</v>
      </c>
      <c r="F71" s="80">
        <v>244501.68</v>
      </c>
      <c r="G71" s="80">
        <v>380800</v>
      </c>
      <c r="H71" s="80">
        <v>378810.34</v>
      </c>
      <c r="I71" s="80">
        <v>380800</v>
      </c>
      <c r="J71" s="80">
        <v>380800</v>
      </c>
    </row>
    <row r="72" spans="1:10" ht="14.45" customHeight="1" x14ac:dyDescent="0.25">
      <c r="A72" s="199">
        <v>3292</v>
      </c>
      <c r="B72" s="200"/>
      <c r="C72" s="185" t="s">
        <v>198</v>
      </c>
      <c r="D72" s="179" t="s">
        <v>127</v>
      </c>
      <c r="E72" s="84">
        <v>0</v>
      </c>
      <c r="F72" s="80">
        <v>500</v>
      </c>
      <c r="G72" s="80">
        <v>500</v>
      </c>
      <c r="H72" s="80">
        <v>500</v>
      </c>
      <c r="I72" s="80">
        <v>500</v>
      </c>
      <c r="J72" s="80">
        <v>500</v>
      </c>
    </row>
    <row r="73" spans="1:10" ht="14.45" customHeight="1" x14ac:dyDescent="0.25">
      <c r="A73" s="199">
        <v>3293</v>
      </c>
      <c r="B73" s="200"/>
      <c r="C73" s="185" t="s">
        <v>311</v>
      </c>
      <c r="D73" s="179" t="s">
        <v>312</v>
      </c>
      <c r="E73" s="84">
        <v>0</v>
      </c>
      <c r="F73" s="80">
        <v>0</v>
      </c>
      <c r="G73" s="80">
        <v>2000</v>
      </c>
      <c r="H73" s="80">
        <v>2000</v>
      </c>
      <c r="I73" s="80">
        <v>2000</v>
      </c>
      <c r="J73" s="80">
        <v>2000</v>
      </c>
    </row>
    <row r="74" spans="1:10" ht="14.45" customHeight="1" x14ac:dyDescent="0.25">
      <c r="A74" s="199">
        <v>3299</v>
      </c>
      <c r="B74" s="200"/>
      <c r="C74" s="185" t="s">
        <v>199</v>
      </c>
      <c r="D74" s="179" t="s">
        <v>143</v>
      </c>
      <c r="E74" s="84">
        <v>2364.6</v>
      </c>
      <c r="F74" s="80">
        <v>2478</v>
      </c>
      <c r="G74" s="80">
        <v>7000</v>
      </c>
      <c r="H74" s="80">
        <v>7000</v>
      </c>
      <c r="I74" s="80">
        <v>7000</v>
      </c>
      <c r="J74" s="80">
        <v>7000</v>
      </c>
    </row>
    <row r="75" spans="1:10" ht="14.45" customHeight="1" x14ac:dyDescent="0.25">
      <c r="A75" s="199"/>
      <c r="B75" s="200"/>
      <c r="C75" s="196"/>
      <c r="D75" s="179"/>
      <c r="E75" s="84"/>
      <c r="F75" s="80"/>
      <c r="G75" s="80"/>
      <c r="H75" s="80"/>
      <c r="I75" s="80"/>
      <c r="J75" s="80"/>
    </row>
    <row r="76" spans="1:10" ht="14.45" customHeight="1" x14ac:dyDescent="0.25">
      <c r="A76" s="271">
        <v>4</v>
      </c>
      <c r="B76" s="272"/>
      <c r="C76" s="273"/>
      <c r="D76" s="198" t="s">
        <v>79</v>
      </c>
      <c r="E76" s="175">
        <f t="shared" ref="E76:J76" si="24">SUM(E77)</f>
        <v>0</v>
      </c>
      <c r="F76" s="175">
        <f t="shared" si="24"/>
        <v>28791.699999999997</v>
      </c>
      <c r="G76" s="175">
        <f t="shared" si="24"/>
        <v>31100</v>
      </c>
      <c r="H76" s="175">
        <f t="shared" si="24"/>
        <v>31100</v>
      </c>
      <c r="I76" s="175">
        <f t="shared" si="24"/>
        <v>31100</v>
      </c>
      <c r="J76" s="175">
        <f t="shared" si="24"/>
        <v>31100</v>
      </c>
    </row>
    <row r="77" spans="1:10" ht="14.45" customHeight="1" x14ac:dyDescent="0.25">
      <c r="A77" s="271">
        <v>42</v>
      </c>
      <c r="B77" s="272"/>
      <c r="C77" s="273"/>
      <c r="D77" s="198" t="s">
        <v>79</v>
      </c>
      <c r="E77" s="175">
        <f t="shared" ref="E77:G77" si="25">SUM(E78:E84)</f>
        <v>0</v>
      </c>
      <c r="F77" s="175">
        <f t="shared" si="25"/>
        <v>28791.699999999997</v>
      </c>
      <c r="G77" s="175">
        <f t="shared" si="25"/>
        <v>31100</v>
      </c>
      <c r="H77" s="175">
        <f>SUM(H78:H84)</f>
        <v>31100</v>
      </c>
      <c r="I77" s="175">
        <f t="shared" ref="I77:J77" si="26">SUM(I78:I84)</f>
        <v>31100</v>
      </c>
      <c r="J77" s="175">
        <f t="shared" si="26"/>
        <v>31100</v>
      </c>
    </row>
    <row r="78" spans="1:10" ht="14.45" customHeight="1" x14ac:dyDescent="0.25">
      <c r="A78" s="199">
        <v>4221</v>
      </c>
      <c r="B78" s="200"/>
      <c r="C78" s="185" t="s">
        <v>200</v>
      </c>
      <c r="D78" s="179" t="s">
        <v>144</v>
      </c>
      <c r="E78" s="84">
        <v>0</v>
      </c>
      <c r="F78" s="80">
        <v>12645.3</v>
      </c>
      <c r="G78" s="80">
        <v>15000</v>
      </c>
      <c r="H78" s="80">
        <v>15000</v>
      </c>
      <c r="I78" s="80">
        <v>15000</v>
      </c>
      <c r="J78" s="80">
        <v>15000</v>
      </c>
    </row>
    <row r="79" spans="1:10" ht="14.45" customHeight="1" x14ac:dyDescent="0.25">
      <c r="A79" s="199">
        <v>4225</v>
      </c>
      <c r="B79" s="200"/>
      <c r="C79" s="185" t="s">
        <v>201</v>
      </c>
      <c r="D79" s="179" t="s">
        <v>313</v>
      </c>
      <c r="E79" s="84">
        <v>0</v>
      </c>
      <c r="F79" s="80">
        <v>10645.3</v>
      </c>
      <c r="G79" s="80">
        <v>10000</v>
      </c>
      <c r="H79" s="80">
        <v>10000</v>
      </c>
      <c r="I79" s="80">
        <v>10000</v>
      </c>
      <c r="J79" s="80">
        <v>10000</v>
      </c>
    </row>
    <row r="80" spans="1:10" ht="14.45" customHeight="1" x14ac:dyDescent="0.25">
      <c r="A80" s="199">
        <v>4227</v>
      </c>
      <c r="B80" s="200"/>
      <c r="C80" s="185" t="s">
        <v>202</v>
      </c>
      <c r="D80" s="179" t="s">
        <v>145</v>
      </c>
      <c r="E80" s="84">
        <v>0</v>
      </c>
      <c r="F80" s="80">
        <v>5501.1</v>
      </c>
      <c r="G80" s="80">
        <v>1000</v>
      </c>
      <c r="H80" s="80">
        <v>1000</v>
      </c>
      <c r="I80" s="80">
        <v>1000</v>
      </c>
      <c r="J80" s="80">
        <v>1000</v>
      </c>
    </row>
    <row r="81" spans="1:10" ht="14.45" customHeight="1" x14ac:dyDescent="0.25">
      <c r="A81" s="199">
        <v>4241</v>
      </c>
      <c r="B81" s="200"/>
      <c r="C81" s="185" t="s">
        <v>314</v>
      </c>
      <c r="D81" s="179" t="s">
        <v>135</v>
      </c>
      <c r="E81" s="84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</row>
    <row r="82" spans="1:10" ht="14.45" customHeight="1" x14ac:dyDescent="0.25">
      <c r="A82" s="199">
        <v>4281</v>
      </c>
      <c r="B82" s="200"/>
      <c r="C82" s="185" t="s">
        <v>315</v>
      </c>
      <c r="D82" s="179" t="s">
        <v>316</v>
      </c>
      <c r="E82" s="84">
        <v>0</v>
      </c>
      <c r="F82" s="80">
        <v>0</v>
      </c>
      <c r="G82" s="80">
        <v>0</v>
      </c>
      <c r="H82" s="80">
        <v>0</v>
      </c>
      <c r="I82" s="80">
        <v>0</v>
      </c>
      <c r="J82" s="80">
        <v>0</v>
      </c>
    </row>
    <row r="83" spans="1:10" ht="14.45" customHeight="1" x14ac:dyDescent="0.25">
      <c r="A83" s="199">
        <v>4511</v>
      </c>
      <c r="B83" s="200"/>
      <c r="C83" s="185" t="s">
        <v>317</v>
      </c>
      <c r="D83" s="179" t="s">
        <v>318</v>
      </c>
      <c r="E83" s="84">
        <v>0</v>
      </c>
      <c r="F83" s="80">
        <v>0</v>
      </c>
      <c r="G83" s="80">
        <v>0</v>
      </c>
      <c r="H83" s="80">
        <v>0</v>
      </c>
      <c r="I83" s="80">
        <v>0</v>
      </c>
      <c r="J83" s="80">
        <v>0</v>
      </c>
    </row>
    <row r="84" spans="1:10" ht="14.45" customHeight="1" x14ac:dyDescent="0.25">
      <c r="A84" s="199">
        <v>4521</v>
      </c>
      <c r="B84" s="200"/>
      <c r="C84" s="185" t="s">
        <v>319</v>
      </c>
      <c r="D84" s="179" t="s">
        <v>320</v>
      </c>
      <c r="E84" s="84">
        <v>0</v>
      </c>
      <c r="F84" s="80">
        <v>0</v>
      </c>
      <c r="G84" s="80">
        <v>5100</v>
      </c>
      <c r="H84" s="80">
        <v>5100</v>
      </c>
      <c r="I84" s="80">
        <v>5100</v>
      </c>
      <c r="J84" s="80">
        <v>5100</v>
      </c>
    </row>
    <row r="85" spans="1:10" ht="14.45" customHeight="1" x14ac:dyDescent="0.25">
      <c r="A85" s="199"/>
      <c r="B85" s="200"/>
      <c r="C85" s="185"/>
      <c r="D85" s="179"/>
      <c r="E85" s="84"/>
      <c r="F85" s="80"/>
      <c r="G85" s="80"/>
      <c r="H85" s="80"/>
      <c r="I85" s="80"/>
      <c r="J85" s="80"/>
    </row>
    <row r="86" spans="1:10" ht="14.45" customHeight="1" x14ac:dyDescent="0.25">
      <c r="A86" s="299">
        <v>6</v>
      </c>
      <c r="B86" s="300"/>
      <c r="C86" s="301"/>
      <c r="D86" s="201" t="s">
        <v>321</v>
      </c>
      <c r="E86" s="202">
        <f t="shared" ref="E86:G86" si="27">E87+E91</f>
        <v>215401.62000000002</v>
      </c>
      <c r="F86" s="202">
        <f t="shared" si="27"/>
        <v>300286.21999999997</v>
      </c>
      <c r="G86" s="202">
        <f t="shared" si="27"/>
        <v>458000</v>
      </c>
      <c r="H86" s="202">
        <f>H87+H91</f>
        <v>456010.33999999997</v>
      </c>
      <c r="I86" s="202">
        <f t="shared" ref="I86:J86" si="28">I87+I91</f>
        <v>458000</v>
      </c>
      <c r="J86" s="202">
        <f t="shared" si="28"/>
        <v>458000</v>
      </c>
    </row>
    <row r="87" spans="1:10" ht="14.45" customHeight="1" x14ac:dyDescent="0.25">
      <c r="A87" s="203"/>
      <c r="B87" s="204"/>
      <c r="C87" s="201"/>
      <c r="D87" s="201" t="s">
        <v>322</v>
      </c>
      <c r="E87" s="202">
        <f t="shared" ref="E87:G87" si="29">E88+E89+E90</f>
        <v>215401.62000000002</v>
      </c>
      <c r="F87" s="202">
        <f t="shared" si="29"/>
        <v>270000</v>
      </c>
      <c r="G87" s="202">
        <f t="shared" si="29"/>
        <v>413000</v>
      </c>
      <c r="H87" s="202">
        <f>H88+H89+H90</f>
        <v>413000</v>
      </c>
      <c r="I87" s="202">
        <f t="shared" ref="I87:J87" si="30">I88+I89+I90</f>
        <v>413000</v>
      </c>
      <c r="J87" s="202">
        <f t="shared" si="30"/>
        <v>413000</v>
      </c>
    </row>
    <row r="88" spans="1:10" ht="14.45" customHeight="1" x14ac:dyDescent="0.25">
      <c r="A88" s="199">
        <v>6614</v>
      </c>
      <c r="B88" s="200"/>
      <c r="C88" s="185" t="s">
        <v>323</v>
      </c>
      <c r="D88" s="179" t="s">
        <v>324</v>
      </c>
      <c r="E88" s="84">
        <v>0</v>
      </c>
      <c r="F88" s="80">
        <v>10000</v>
      </c>
      <c r="G88" s="80">
        <v>10000</v>
      </c>
      <c r="H88" s="80">
        <v>10000</v>
      </c>
      <c r="I88" s="80">
        <v>10000</v>
      </c>
      <c r="J88" s="80">
        <v>10000</v>
      </c>
    </row>
    <row r="89" spans="1:10" ht="14.45" customHeight="1" x14ac:dyDescent="0.25">
      <c r="A89" s="199">
        <v>6615</v>
      </c>
      <c r="B89" s="200"/>
      <c r="C89" s="185" t="s">
        <v>325</v>
      </c>
      <c r="D89" s="179" t="s">
        <v>326</v>
      </c>
      <c r="E89" s="84">
        <v>214693.14</v>
      </c>
      <c r="F89" s="80">
        <v>257000</v>
      </c>
      <c r="G89" s="80">
        <v>400000</v>
      </c>
      <c r="H89" s="80">
        <v>400000</v>
      </c>
      <c r="I89" s="80">
        <v>400000</v>
      </c>
      <c r="J89" s="80">
        <v>400000</v>
      </c>
    </row>
    <row r="90" spans="1:10" ht="14.45" customHeight="1" x14ac:dyDescent="0.25">
      <c r="A90" s="205">
        <v>6615</v>
      </c>
      <c r="B90" s="200"/>
      <c r="C90" s="185" t="s">
        <v>327</v>
      </c>
      <c r="D90" s="179" t="s">
        <v>328</v>
      </c>
      <c r="E90" s="84">
        <v>708.48</v>
      </c>
      <c r="F90" s="80">
        <v>3000</v>
      </c>
      <c r="G90" s="81">
        <v>3000</v>
      </c>
      <c r="H90" s="81">
        <v>3000</v>
      </c>
      <c r="I90" s="81">
        <v>3000</v>
      </c>
      <c r="J90" s="81">
        <v>3000</v>
      </c>
    </row>
    <row r="91" spans="1:10" ht="14.45" customHeight="1" x14ac:dyDescent="0.25">
      <c r="A91" s="299"/>
      <c r="B91" s="300">
        <v>92</v>
      </c>
      <c r="C91" s="301"/>
      <c r="D91" s="201" t="s">
        <v>108</v>
      </c>
      <c r="E91" s="206">
        <v>0</v>
      </c>
      <c r="F91" s="202">
        <f>SUM(F92:F92)</f>
        <v>30286.22</v>
      </c>
      <c r="G91" s="202">
        <f t="shared" ref="G91:J91" si="31">G92</f>
        <v>45000</v>
      </c>
      <c r="H91" s="202">
        <f>H92</f>
        <v>43010.34</v>
      </c>
      <c r="I91" s="202">
        <f t="shared" si="31"/>
        <v>45000</v>
      </c>
      <c r="J91" s="202">
        <f t="shared" si="31"/>
        <v>45000</v>
      </c>
    </row>
    <row r="92" spans="1:10" ht="14.45" customHeight="1" x14ac:dyDescent="0.25">
      <c r="A92" s="207">
        <v>9221</v>
      </c>
      <c r="B92" s="208"/>
      <c r="C92" s="185" t="s">
        <v>329</v>
      </c>
      <c r="D92" s="209" t="s">
        <v>330</v>
      </c>
      <c r="E92" s="114">
        <v>30286.22</v>
      </c>
      <c r="F92" s="115">
        <v>30286.22</v>
      </c>
      <c r="G92" s="115">
        <v>45000</v>
      </c>
      <c r="H92" s="115">
        <v>43010.34</v>
      </c>
      <c r="I92" s="210">
        <v>45000</v>
      </c>
      <c r="J92" s="210">
        <v>45000</v>
      </c>
    </row>
    <row r="93" spans="1:10" ht="14.45" customHeight="1" x14ac:dyDescent="0.25">
      <c r="A93" s="211"/>
      <c r="B93" s="212"/>
      <c r="C93" s="161"/>
      <c r="D93" s="213"/>
      <c r="E93" s="65"/>
      <c r="F93" s="53"/>
      <c r="G93" s="53"/>
      <c r="H93" s="53"/>
      <c r="I93" s="197"/>
      <c r="J93" s="197"/>
    </row>
    <row r="94" spans="1:10" ht="14.45" customHeight="1" x14ac:dyDescent="0.25">
      <c r="A94" s="211"/>
      <c r="B94" s="163"/>
      <c r="C94" s="161"/>
      <c r="D94" s="213"/>
      <c r="E94" s="65"/>
      <c r="F94" s="53"/>
      <c r="G94" s="53"/>
      <c r="H94" s="53"/>
      <c r="I94" s="197"/>
      <c r="J94" s="197"/>
    </row>
    <row r="95" spans="1:10" ht="14.45" customHeight="1" x14ac:dyDescent="0.25">
      <c r="A95" s="274" t="s">
        <v>94</v>
      </c>
      <c r="B95" s="275"/>
      <c r="C95" s="276"/>
      <c r="D95" s="170" t="s">
        <v>80</v>
      </c>
      <c r="E95" s="172">
        <f t="shared" ref="E95:J95" si="32">SUM(E96)</f>
        <v>476.84000000000003</v>
      </c>
      <c r="F95" s="172">
        <f t="shared" si="32"/>
        <v>2866.87</v>
      </c>
      <c r="G95" s="172">
        <f t="shared" si="32"/>
        <v>4500</v>
      </c>
      <c r="H95" s="172">
        <f t="shared" si="32"/>
        <v>4461.45</v>
      </c>
      <c r="I95" s="172">
        <f t="shared" si="32"/>
        <v>4500</v>
      </c>
      <c r="J95" s="172">
        <f t="shared" si="32"/>
        <v>4500</v>
      </c>
    </row>
    <row r="96" spans="1:10" ht="14.45" customHeight="1" x14ac:dyDescent="0.25">
      <c r="A96" s="271">
        <v>3</v>
      </c>
      <c r="B96" s="272"/>
      <c r="C96" s="273"/>
      <c r="D96" s="198" t="s">
        <v>10</v>
      </c>
      <c r="E96" s="175">
        <f t="shared" ref="E96:G96" si="33">SUM(E97+E100)</f>
        <v>476.84000000000003</v>
      </c>
      <c r="F96" s="175">
        <f t="shared" si="33"/>
        <v>2866.87</v>
      </c>
      <c r="G96" s="175">
        <f t="shared" si="33"/>
        <v>4500</v>
      </c>
      <c r="H96" s="175">
        <f t="shared" ref="H96:J96" si="34">SUM(H97+H100)</f>
        <v>4461.45</v>
      </c>
      <c r="I96" s="175">
        <f t="shared" si="34"/>
        <v>4500</v>
      </c>
      <c r="J96" s="175">
        <f t="shared" si="34"/>
        <v>4500</v>
      </c>
    </row>
    <row r="97" spans="1:10" ht="14.45" customHeight="1" x14ac:dyDescent="0.25">
      <c r="A97" s="271">
        <v>31</v>
      </c>
      <c r="B97" s="272"/>
      <c r="C97" s="273"/>
      <c r="D97" s="198" t="s">
        <v>11</v>
      </c>
      <c r="E97" s="175">
        <f t="shared" ref="E97:F97" si="35">SUM(E98)</f>
        <v>298.62</v>
      </c>
      <c r="F97" s="175">
        <f t="shared" si="35"/>
        <v>998.17</v>
      </c>
      <c r="G97" s="175">
        <f t="shared" ref="G97:J97" si="36">SUM(G98)</f>
        <v>100</v>
      </c>
      <c r="H97" s="175">
        <f>SUM(H98)</f>
        <v>100</v>
      </c>
      <c r="I97" s="175">
        <f t="shared" si="36"/>
        <v>100</v>
      </c>
      <c r="J97" s="175">
        <f t="shared" si="36"/>
        <v>100</v>
      </c>
    </row>
    <row r="98" spans="1:10" ht="14.45" customHeight="1" x14ac:dyDescent="0.25">
      <c r="A98" s="199">
        <v>3121</v>
      </c>
      <c r="B98" s="200"/>
      <c r="C98" s="185" t="s">
        <v>183</v>
      </c>
      <c r="D98" s="179" t="s">
        <v>111</v>
      </c>
      <c r="E98" s="84">
        <v>298.62</v>
      </c>
      <c r="F98" s="80">
        <v>998.17</v>
      </c>
      <c r="G98" s="80">
        <v>100</v>
      </c>
      <c r="H98" s="80">
        <v>100</v>
      </c>
      <c r="I98" s="80">
        <v>100</v>
      </c>
      <c r="J98" s="80">
        <v>100</v>
      </c>
    </row>
    <row r="99" spans="1:10" ht="14.45" customHeight="1" x14ac:dyDescent="0.25">
      <c r="A99" s="199"/>
      <c r="B99" s="200"/>
      <c r="C99" s="185"/>
      <c r="D99" s="179"/>
      <c r="E99" s="84"/>
      <c r="F99" s="80"/>
      <c r="G99" s="80"/>
      <c r="H99" s="80"/>
      <c r="I99" s="193"/>
      <c r="J99" s="193"/>
    </row>
    <row r="100" spans="1:10" ht="14.45" customHeight="1" x14ac:dyDescent="0.25">
      <c r="A100" s="271">
        <v>32</v>
      </c>
      <c r="B100" s="272"/>
      <c r="C100" s="273"/>
      <c r="D100" s="198" t="s">
        <v>22</v>
      </c>
      <c r="E100" s="175">
        <f>SUM(E101:E107)</f>
        <v>178.22000000000003</v>
      </c>
      <c r="F100" s="175">
        <f>SUM(F101:F107)</f>
        <v>1868.7</v>
      </c>
      <c r="G100" s="175">
        <f t="shared" ref="G100" si="37">SUM(G101:G107)</f>
        <v>4400</v>
      </c>
      <c r="H100" s="175">
        <f>SUM(H101:H107)</f>
        <v>4361.45</v>
      </c>
      <c r="I100" s="175">
        <f t="shared" ref="I100:J100" si="38">SUM(I101:I107)</f>
        <v>4400</v>
      </c>
      <c r="J100" s="175">
        <f t="shared" si="38"/>
        <v>4400</v>
      </c>
    </row>
    <row r="101" spans="1:10" ht="14.45" customHeight="1" x14ac:dyDescent="0.25">
      <c r="A101" s="199">
        <v>3211</v>
      </c>
      <c r="B101" s="200"/>
      <c r="C101" s="185" t="s">
        <v>331</v>
      </c>
      <c r="D101" s="179" t="s">
        <v>112</v>
      </c>
      <c r="E101" s="84">
        <v>0</v>
      </c>
      <c r="F101" s="84">
        <v>0</v>
      </c>
      <c r="G101" s="84">
        <v>0</v>
      </c>
      <c r="H101" s="84">
        <v>0</v>
      </c>
      <c r="I101" s="84">
        <v>0</v>
      </c>
      <c r="J101" s="84">
        <v>0</v>
      </c>
    </row>
    <row r="102" spans="1:10" ht="14.45" customHeight="1" x14ac:dyDescent="0.25">
      <c r="A102" s="199">
        <v>3223</v>
      </c>
      <c r="B102" s="200"/>
      <c r="C102" s="185" t="s">
        <v>332</v>
      </c>
      <c r="D102" s="179" t="s">
        <v>115</v>
      </c>
      <c r="E102" s="84">
        <v>0</v>
      </c>
      <c r="F102" s="84">
        <v>0</v>
      </c>
      <c r="G102" s="84">
        <v>0</v>
      </c>
      <c r="H102" s="84">
        <v>0</v>
      </c>
      <c r="I102" s="84">
        <v>0</v>
      </c>
      <c r="J102" s="84">
        <v>0</v>
      </c>
    </row>
    <row r="103" spans="1:10" ht="14.45" customHeight="1" x14ac:dyDescent="0.25">
      <c r="A103" s="199">
        <v>3231</v>
      </c>
      <c r="B103" s="200"/>
      <c r="C103" s="185" t="s">
        <v>333</v>
      </c>
      <c r="D103" s="179" t="s">
        <v>334</v>
      </c>
      <c r="E103" s="84">
        <v>0</v>
      </c>
      <c r="F103" s="84">
        <v>0</v>
      </c>
      <c r="G103" s="84">
        <v>3000</v>
      </c>
      <c r="H103" s="84">
        <v>3000</v>
      </c>
      <c r="I103" s="84">
        <v>3000</v>
      </c>
      <c r="J103" s="84">
        <v>3000</v>
      </c>
    </row>
    <row r="104" spans="1:10" ht="14.45" customHeight="1" x14ac:dyDescent="0.25">
      <c r="A104" s="199">
        <v>3237</v>
      </c>
      <c r="B104" s="200"/>
      <c r="C104" s="185" t="s">
        <v>184</v>
      </c>
      <c r="D104" s="179" t="s">
        <v>124</v>
      </c>
      <c r="E104" s="84">
        <v>0</v>
      </c>
      <c r="F104" s="80">
        <v>765.44</v>
      </c>
      <c r="G104" s="80">
        <v>500</v>
      </c>
      <c r="H104" s="80">
        <v>500</v>
      </c>
      <c r="I104" s="80">
        <v>500</v>
      </c>
      <c r="J104" s="80">
        <v>500</v>
      </c>
    </row>
    <row r="105" spans="1:10" ht="14.45" customHeight="1" x14ac:dyDescent="0.25">
      <c r="A105" s="199">
        <v>3239</v>
      </c>
      <c r="B105" s="200"/>
      <c r="C105" s="185" t="s">
        <v>185</v>
      </c>
      <c r="D105" s="179" t="s">
        <v>126</v>
      </c>
      <c r="E105" s="84">
        <v>78.680000000000007</v>
      </c>
      <c r="F105" s="80">
        <v>663.35</v>
      </c>
      <c r="G105" s="80">
        <v>100</v>
      </c>
      <c r="H105" s="80">
        <v>100</v>
      </c>
      <c r="I105" s="80">
        <v>100</v>
      </c>
      <c r="J105" s="80">
        <v>100</v>
      </c>
    </row>
    <row r="106" spans="1:10" ht="14.45" customHeight="1" x14ac:dyDescent="0.25">
      <c r="A106" s="199">
        <v>3241</v>
      </c>
      <c r="B106" s="200"/>
      <c r="C106" s="185" t="s">
        <v>186</v>
      </c>
      <c r="D106" s="179" t="s">
        <v>296</v>
      </c>
      <c r="E106" s="84">
        <v>99.54</v>
      </c>
      <c r="F106" s="80">
        <v>439.91</v>
      </c>
      <c r="G106" s="80">
        <v>800</v>
      </c>
      <c r="H106" s="80">
        <v>761.45</v>
      </c>
      <c r="I106" s="80">
        <v>800</v>
      </c>
      <c r="J106" s="80">
        <v>800</v>
      </c>
    </row>
    <row r="107" spans="1:10" ht="14.45" customHeight="1" x14ac:dyDescent="0.25">
      <c r="A107" s="199">
        <v>3292</v>
      </c>
      <c r="B107" s="200"/>
      <c r="C107" s="185" t="s">
        <v>335</v>
      </c>
      <c r="D107" s="179" t="s">
        <v>336</v>
      </c>
      <c r="E107" s="84">
        <v>0</v>
      </c>
      <c r="F107" s="80">
        <v>0</v>
      </c>
      <c r="G107" s="80">
        <v>0</v>
      </c>
      <c r="H107" s="80">
        <v>0</v>
      </c>
      <c r="I107" s="80">
        <v>0</v>
      </c>
      <c r="J107" s="80">
        <v>0</v>
      </c>
    </row>
    <row r="108" spans="1:10" ht="14.45" customHeight="1" x14ac:dyDescent="0.25">
      <c r="A108" s="199"/>
      <c r="B108" s="200"/>
      <c r="C108" s="185"/>
      <c r="D108" s="179"/>
      <c r="E108" s="84"/>
      <c r="F108" s="80"/>
      <c r="G108" s="80"/>
      <c r="H108" s="80"/>
      <c r="I108" s="193"/>
      <c r="J108" s="193"/>
    </row>
    <row r="109" spans="1:10" ht="14.45" customHeight="1" x14ac:dyDescent="0.25">
      <c r="A109" s="299">
        <v>6</v>
      </c>
      <c r="B109" s="300"/>
      <c r="C109" s="301"/>
      <c r="D109" s="201" t="s">
        <v>321</v>
      </c>
      <c r="E109" s="202">
        <f>E110+E112</f>
        <v>2833.06</v>
      </c>
      <c r="F109" s="202">
        <f>F110+F112</f>
        <v>2866.87</v>
      </c>
      <c r="G109" s="202">
        <f t="shared" ref="G109" si="39">G110+G112</f>
        <v>4500</v>
      </c>
      <c r="H109" s="202">
        <f t="shared" ref="H109:J109" si="40">H110+H112</f>
        <v>4461.45</v>
      </c>
      <c r="I109" s="202">
        <f t="shared" si="40"/>
        <v>4500</v>
      </c>
      <c r="J109" s="202">
        <f t="shared" si="40"/>
        <v>4500</v>
      </c>
    </row>
    <row r="110" spans="1:10" ht="14.45" customHeight="1" x14ac:dyDescent="0.25">
      <c r="A110" s="299"/>
      <c r="B110" s="300"/>
      <c r="C110" s="301"/>
      <c r="D110" s="201" t="s">
        <v>322</v>
      </c>
      <c r="E110" s="202">
        <f>E111</f>
        <v>816.19</v>
      </c>
      <c r="F110" s="202">
        <f>F111</f>
        <v>850</v>
      </c>
      <c r="G110" s="202">
        <f t="shared" ref="G110:J110" si="41">G111</f>
        <v>1500</v>
      </c>
      <c r="H110" s="202">
        <f t="shared" si="41"/>
        <v>2000</v>
      </c>
      <c r="I110" s="202">
        <f t="shared" si="41"/>
        <v>1500</v>
      </c>
      <c r="J110" s="202">
        <f t="shared" si="41"/>
        <v>1500</v>
      </c>
    </row>
    <row r="111" spans="1:10" ht="14.45" customHeight="1" x14ac:dyDescent="0.25">
      <c r="A111" s="205">
        <v>6526</v>
      </c>
      <c r="B111" s="200"/>
      <c r="C111" s="185" t="s">
        <v>337</v>
      </c>
      <c r="D111" s="179" t="s">
        <v>338</v>
      </c>
      <c r="E111" s="114">
        <v>816.19</v>
      </c>
      <c r="F111" s="115">
        <v>850</v>
      </c>
      <c r="G111" s="115">
        <v>1500</v>
      </c>
      <c r="H111" s="113">
        <v>2000</v>
      </c>
      <c r="I111" s="210">
        <v>1500</v>
      </c>
      <c r="J111" s="210">
        <v>1500</v>
      </c>
    </row>
    <row r="112" spans="1:10" ht="14.45" customHeight="1" x14ac:dyDescent="0.25">
      <c r="A112" s="299"/>
      <c r="B112" s="300">
        <v>92</v>
      </c>
      <c r="C112" s="301"/>
      <c r="D112" s="201" t="s">
        <v>339</v>
      </c>
      <c r="E112" s="202">
        <f>E113</f>
        <v>2016.87</v>
      </c>
      <c r="F112" s="202">
        <f>F113</f>
        <v>2016.87</v>
      </c>
      <c r="G112" s="202">
        <f t="shared" ref="G112:J112" si="42">G113</f>
        <v>3000</v>
      </c>
      <c r="H112" s="202">
        <f t="shared" si="42"/>
        <v>2461.4499999999998</v>
      </c>
      <c r="I112" s="202">
        <f t="shared" si="42"/>
        <v>3000</v>
      </c>
      <c r="J112" s="202">
        <f t="shared" si="42"/>
        <v>3000</v>
      </c>
    </row>
    <row r="113" spans="1:10" ht="14.45" customHeight="1" x14ac:dyDescent="0.25">
      <c r="A113" s="207">
        <v>9221</v>
      </c>
      <c r="B113" s="208"/>
      <c r="C113" s="185" t="s">
        <v>340</v>
      </c>
      <c r="D113" s="209" t="s">
        <v>330</v>
      </c>
      <c r="E113" s="116">
        <v>2016.87</v>
      </c>
      <c r="F113" s="117">
        <v>2016.87</v>
      </c>
      <c r="G113" s="117">
        <v>3000</v>
      </c>
      <c r="H113" s="115">
        <v>2461.4499999999998</v>
      </c>
      <c r="I113" s="214">
        <v>3000</v>
      </c>
      <c r="J113" s="214">
        <v>3000</v>
      </c>
    </row>
    <row r="114" spans="1:10" ht="14.45" customHeight="1" x14ac:dyDescent="0.25">
      <c r="A114" s="211"/>
      <c r="B114" s="163"/>
      <c r="C114" s="161"/>
      <c r="D114" s="213"/>
      <c r="E114" s="65"/>
      <c r="F114" s="53"/>
      <c r="G114" s="53"/>
      <c r="H114" s="53"/>
      <c r="I114" s="197"/>
      <c r="J114" s="197"/>
    </row>
    <row r="115" spans="1:10" ht="27.75" customHeight="1" x14ac:dyDescent="0.25">
      <c r="A115" s="274" t="s">
        <v>95</v>
      </c>
      <c r="B115" s="275"/>
      <c r="C115" s="276"/>
      <c r="D115" s="170" t="s">
        <v>236</v>
      </c>
      <c r="E115" s="172">
        <f>E116</f>
        <v>770234.75999999989</v>
      </c>
      <c r="F115" s="172">
        <f>F116</f>
        <v>2082453.56</v>
      </c>
      <c r="G115" s="172">
        <f t="shared" ref="G115:J115" si="43">G116</f>
        <v>2113999.9999999995</v>
      </c>
      <c r="H115" s="172">
        <f>H116</f>
        <v>2113863.61</v>
      </c>
      <c r="I115" s="172">
        <f t="shared" si="43"/>
        <v>2113999.9999999995</v>
      </c>
      <c r="J115" s="172">
        <f t="shared" si="43"/>
        <v>2113999.9999999995</v>
      </c>
    </row>
    <row r="116" spans="1:10" s="73" customFormat="1" ht="14.45" customHeight="1" x14ac:dyDescent="0.25">
      <c r="A116" s="271">
        <v>3</v>
      </c>
      <c r="B116" s="272"/>
      <c r="C116" s="273"/>
      <c r="D116" s="198" t="s">
        <v>10</v>
      </c>
      <c r="E116" s="175">
        <f t="shared" ref="E116:G116" si="44">SUM(E117+E128+E150+E152)</f>
        <v>770234.75999999989</v>
      </c>
      <c r="F116" s="175">
        <f t="shared" si="44"/>
        <v>2082453.56</v>
      </c>
      <c r="G116" s="175">
        <f t="shared" si="44"/>
        <v>2113999.9999999995</v>
      </c>
      <c r="H116" s="175">
        <f>SUM(H117+H128+H150+H152)</f>
        <v>2113863.61</v>
      </c>
      <c r="I116" s="175">
        <f t="shared" ref="I116:J116" si="45">SUM(I117+I128+I150+I152)</f>
        <v>2113999.9999999995</v>
      </c>
      <c r="J116" s="175">
        <f t="shared" si="45"/>
        <v>2113999.9999999995</v>
      </c>
    </row>
    <row r="117" spans="1:10" ht="14.45" customHeight="1" x14ac:dyDescent="0.25">
      <c r="A117" s="271">
        <v>31</v>
      </c>
      <c r="B117" s="272"/>
      <c r="C117" s="273"/>
      <c r="D117" s="198" t="s">
        <v>11</v>
      </c>
      <c r="E117" s="175">
        <f t="shared" ref="E117:F117" si="46">SUM(E118:E126)</f>
        <v>756628.80999999994</v>
      </c>
      <c r="F117" s="175">
        <f t="shared" si="46"/>
        <v>2070732.2499999998</v>
      </c>
      <c r="G117" s="175">
        <f t="shared" ref="G117" si="47">SUM(G118:G126)</f>
        <v>2095120.39</v>
      </c>
      <c r="H117" s="175">
        <f>SUM(H118:H126)</f>
        <v>2094984</v>
      </c>
      <c r="I117" s="175">
        <f t="shared" ref="I117:J117" si="48">SUM(I118:I126)</f>
        <v>2095120.39</v>
      </c>
      <c r="J117" s="175">
        <f t="shared" si="48"/>
        <v>2095120.39</v>
      </c>
    </row>
    <row r="118" spans="1:10" ht="14.45" customHeight="1" x14ac:dyDescent="0.25">
      <c r="A118" s="199">
        <v>3111</v>
      </c>
      <c r="B118" s="200"/>
      <c r="C118" s="185" t="s">
        <v>177</v>
      </c>
      <c r="D118" s="179" t="s">
        <v>148</v>
      </c>
      <c r="E118" s="84">
        <v>13365.36</v>
      </c>
      <c r="F118" s="80">
        <v>13727.33</v>
      </c>
      <c r="G118" s="80">
        <v>5000</v>
      </c>
      <c r="H118" s="80">
        <v>5000</v>
      </c>
      <c r="I118" s="80">
        <v>5000</v>
      </c>
      <c r="J118" s="80">
        <v>5000</v>
      </c>
    </row>
    <row r="119" spans="1:10" ht="14.45" customHeight="1" x14ac:dyDescent="0.25">
      <c r="A119" s="199">
        <v>3111</v>
      </c>
      <c r="B119" s="200"/>
      <c r="C119" s="185" t="s">
        <v>173</v>
      </c>
      <c r="D119" s="179" t="s">
        <v>341</v>
      </c>
      <c r="E119" s="84">
        <v>588688.93999999994</v>
      </c>
      <c r="F119" s="80">
        <v>1673500.39</v>
      </c>
      <c r="G119" s="80">
        <v>1694120.39</v>
      </c>
      <c r="H119" s="80">
        <v>1693984</v>
      </c>
      <c r="I119" s="80">
        <v>1694120.39</v>
      </c>
      <c r="J119" s="80">
        <v>1694120.39</v>
      </c>
    </row>
    <row r="120" spans="1:10" ht="14.45" customHeight="1" x14ac:dyDescent="0.25">
      <c r="A120" s="199">
        <v>3113</v>
      </c>
      <c r="B120" s="200"/>
      <c r="C120" s="185" t="s">
        <v>342</v>
      </c>
      <c r="D120" s="179" t="s">
        <v>139</v>
      </c>
      <c r="E120" s="84">
        <v>0</v>
      </c>
      <c r="F120" s="80">
        <v>0</v>
      </c>
      <c r="G120" s="80">
        <v>0</v>
      </c>
      <c r="H120" s="80">
        <v>0</v>
      </c>
      <c r="I120" s="80">
        <v>0</v>
      </c>
      <c r="J120" s="80">
        <v>0</v>
      </c>
    </row>
    <row r="121" spans="1:10" ht="14.45" customHeight="1" x14ac:dyDescent="0.25">
      <c r="A121" s="199">
        <v>3113</v>
      </c>
      <c r="B121" s="200"/>
      <c r="C121" s="185" t="s">
        <v>174</v>
      </c>
      <c r="D121" s="179" t="s">
        <v>343</v>
      </c>
      <c r="E121" s="84">
        <v>28983.74</v>
      </c>
      <c r="F121" s="80">
        <v>40997.379999999997</v>
      </c>
      <c r="G121" s="80">
        <v>50000</v>
      </c>
      <c r="H121" s="80">
        <v>50000</v>
      </c>
      <c r="I121" s="80">
        <v>50000</v>
      </c>
      <c r="J121" s="80">
        <v>50000</v>
      </c>
    </row>
    <row r="122" spans="1:10" ht="14.45" customHeight="1" x14ac:dyDescent="0.25">
      <c r="A122" s="199">
        <v>3121</v>
      </c>
      <c r="B122" s="200"/>
      <c r="C122" s="185" t="s">
        <v>344</v>
      </c>
      <c r="D122" s="179" t="s">
        <v>111</v>
      </c>
      <c r="E122" s="84">
        <v>0</v>
      </c>
      <c r="F122" s="80">
        <v>0</v>
      </c>
      <c r="G122" s="80">
        <v>0</v>
      </c>
      <c r="H122" s="80">
        <v>0</v>
      </c>
      <c r="I122" s="80">
        <v>0</v>
      </c>
      <c r="J122" s="80">
        <v>0</v>
      </c>
    </row>
    <row r="123" spans="1:10" ht="14.45" customHeight="1" x14ac:dyDescent="0.25">
      <c r="A123" s="199">
        <v>3121</v>
      </c>
      <c r="B123" s="200"/>
      <c r="C123" s="185" t="s">
        <v>175</v>
      </c>
      <c r="D123" s="179" t="s">
        <v>345</v>
      </c>
      <c r="E123" s="84">
        <v>22362.05</v>
      </c>
      <c r="F123" s="80">
        <v>64421.29</v>
      </c>
      <c r="G123" s="80">
        <v>65000</v>
      </c>
      <c r="H123" s="80">
        <v>65000</v>
      </c>
      <c r="I123" s="80">
        <v>65000</v>
      </c>
      <c r="J123" s="80">
        <v>65000</v>
      </c>
    </row>
    <row r="124" spans="1:10" ht="14.45" customHeight="1" x14ac:dyDescent="0.25">
      <c r="A124" s="199">
        <v>3132</v>
      </c>
      <c r="B124" s="200"/>
      <c r="C124" s="185" t="s">
        <v>178</v>
      </c>
      <c r="D124" s="179" t="s">
        <v>149</v>
      </c>
      <c r="E124" s="84">
        <v>1895.57</v>
      </c>
      <c r="F124" s="80">
        <v>2265.38</v>
      </c>
      <c r="G124" s="80">
        <v>1000</v>
      </c>
      <c r="H124" s="80">
        <v>1000</v>
      </c>
      <c r="I124" s="80">
        <v>1000</v>
      </c>
      <c r="J124" s="80">
        <v>1000</v>
      </c>
    </row>
    <row r="125" spans="1:10" ht="14.45" customHeight="1" x14ac:dyDescent="0.25">
      <c r="A125" s="199">
        <v>3132</v>
      </c>
      <c r="B125" s="200"/>
      <c r="C125" s="185" t="s">
        <v>176</v>
      </c>
      <c r="D125" s="179" t="s">
        <v>346</v>
      </c>
      <c r="E125" s="84">
        <v>101125.27</v>
      </c>
      <c r="F125" s="80">
        <v>275520.48</v>
      </c>
      <c r="G125" s="80">
        <v>280000</v>
      </c>
      <c r="H125" s="80">
        <v>280000</v>
      </c>
      <c r="I125" s="80">
        <v>280000</v>
      </c>
      <c r="J125" s="80">
        <v>280000</v>
      </c>
    </row>
    <row r="126" spans="1:10" ht="14.45" customHeight="1" x14ac:dyDescent="0.25">
      <c r="A126" s="199">
        <v>3133</v>
      </c>
      <c r="B126" s="200"/>
      <c r="C126" s="185" t="s">
        <v>179</v>
      </c>
      <c r="D126" s="179" t="s">
        <v>150</v>
      </c>
      <c r="E126" s="84">
        <v>207.88</v>
      </c>
      <c r="F126" s="80">
        <v>300</v>
      </c>
      <c r="G126" s="80">
        <v>0</v>
      </c>
      <c r="H126" s="80">
        <v>0</v>
      </c>
      <c r="I126" s="80">
        <v>0</v>
      </c>
      <c r="J126" s="80">
        <v>0</v>
      </c>
    </row>
    <row r="127" spans="1:10" ht="14.45" customHeight="1" x14ac:dyDescent="0.25">
      <c r="A127" s="199"/>
      <c r="B127" s="200"/>
      <c r="C127" s="196"/>
      <c r="D127" s="179"/>
      <c r="E127" s="84"/>
      <c r="F127" s="80"/>
      <c r="G127" s="80"/>
      <c r="H127" s="80"/>
      <c r="I127" s="193"/>
      <c r="J127" s="193"/>
    </row>
    <row r="128" spans="1:10" ht="14.45" customHeight="1" x14ac:dyDescent="0.25">
      <c r="A128" s="271">
        <v>32</v>
      </c>
      <c r="B128" s="272"/>
      <c r="C128" s="273"/>
      <c r="D128" s="198" t="s">
        <v>22</v>
      </c>
      <c r="E128" s="215">
        <f>SUM(E129:E148)</f>
        <v>7306.09</v>
      </c>
      <c r="F128" s="215">
        <f>SUM(F129:F148)</f>
        <v>7553.08</v>
      </c>
      <c r="G128" s="175">
        <f t="shared" ref="G128" si="49">SUM(G129:G148)</f>
        <v>9216</v>
      </c>
      <c r="H128" s="175">
        <f t="shared" ref="H128:J128" si="50">SUM(H129:H148)</f>
        <v>9216</v>
      </c>
      <c r="I128" s="175">
        <f t="shared" si="50"/>
        <v>9216</v>
      </c>
      <c r="J128" s="175">
        <f t="shared" si="50"/>
        <v>9216</v>
      </c>
    </row>
    <row r="129" spans="1:10" ht="14.45" customHeight="1" x14ac:dyDescent="0.25">
      <c r="A129" s="199">
        <v>3211</v>
      </c>
      <c r="B129" s="200"/>
      <c r="C129" s="185" t="s">
        <v>347</v>
      </c>
      <c r="D129" s="179" t="s">
        <v>112</v>
      </c>
      <c r="E129" s="82">
        <v>0</v>
      </c>
      <c r="F129" s="81">
        <v>0</v>
      </c>
      <c r="G129" s="80">
        <v>0</v>
      </c>
      <c r="H129" s="80">
        <v>0</v>
      </c>
      <c r="I129" s="80">
        <v>0</v>
      </c>
      <c r="J129" s="80">
        <v>0</v>
      </c>
    </row>
    <row r="130" spans="1:10" ht="14.45" customHeight="1" x14ac:dyDescent="0.25">
      <c r="A130" s="199">
        <v>3221</v>
      </c>
      <c r="B130" s="200"/>
      <c r="C130" s="185" t="s">
        <v>265</v>
      </c>
      <c r="D130" s="179" t="s">
        <v>266</v>
      </c>
      <c r="E130" s="82">
        <v>591.66999999999996</v>
      </c>
      <c r="F130" s="81">
        <v>815</v>
      </c>
      <c r="G130" s="80">
        <v>2000</v>
      </c>
      <c r="H130" s="80">
        <v>2000</v>
      </c>
      <c r="I130" s="80">
        <v>2000</v>
      </c>
      <c r="J130" s="80">
        <v>2000</v>
      </c>
    </row>
    <row r="131" spans="1:10" ht="14.45" customHeight="1" x14ac:dyDescent="0.25">
      <c r="A131" s="199">
        <v>3221</v>
      </c>
      <c r="B131" s="200"/>
      <c r="C131" s="185" t="s">
        <v>348</v>
      </c>
      <c r="D131" s="179" t="s">
        <v>349</v>
      </c>
      <c r="E131" s="82">
        <v>0</v>
      </c>
      <c r="F131" s="81">
        <v>0</v>
      </c>
      <c r="G131" s="80">
        <v>0</v>
      </c>
      <c r="H131" s="80">
        <v>0</v>
      </c>
      <c r="I131" s="80">
        <v>0</v>
      </c>
      <c r="J131" s="80">
        <v>0</v>
      </c>
    </row>
    <row r="132" spans="1:10" ht="14.45" customHeight="1" x14ac:dyDescent="0.25">
      <c r="A132" s="199">
        <v>3223</v>
      </c>
      <c r="B132" s="200"/>
      <c r="C132" s="185" t="s">
        <v>350</v>
      </c>
      <c r="D132" s="179" t="s">
        <v>115</v>
      </c>
      <c r="E132" s="82">
        <v>0</v>
      </c>
      <c r="F132" s="81">
        <v>0</v>
      </c>
      <c r="G132" s="80">
        <v>0</v>
      </c>
      <c r="H132" s="80">
        <v>0</v>
      </c>
      <c r="I132" s="80">
        <v>0</v>
      </c>
      <c r="J132" s="80">
        <v>0</v>
      </c>
    </row>
    <row r="133" spans="1:10" ht="14.45" customHeight="1" x14ac:dyDescent="0.25">
      <c r="A133" s="199">
        <v>3225</v>
      </c>
      <c r="B133" s="200"/>
      <c r="C133" s="185" t="s">
        <v>180</v>
      </c>
      <c r="D133" s="179" t="s">
        <v>117</v>
      </c>
      <c r="E133" s="84">
        <v>81.41</v>
      </c>
      <c r="F133" s="80">
        <v>729.98</v>
      </c>
      <c r="G133" s="80">
        <v>2000</v>
      </c>
      <c r="H133" s="80">
        <v>2000</v>
      </c>
      <c r="I133" s="80">
        <v>2000</v>
      </c>
      <c r="J133" s="80">
        <v>2000</v>
      </c>
    </row>
    <row r="134" spans="1:10" ht="14.45" customHeight="1" x14ac:dyDescent="0.25">
      <c r="A134" s="199">
        <v>3225</v>
      </c>
      <c r="B134" s="200"/>
      <c r="C134" s="185" t="s">
        <v>351</v>
      </c>
      <c r="D134" s="179" t="s">
        <v>352</v>
      </c>
      <c r="E134" s="84">
        <v>0</v>
      </c>
      <c r="F134" s="80">
        <v>0</v>
      </c>
      <c r="G134" s="80">
        <v>0</v>
      </c>
      <c r="H134" s="80">
        <v>0</v>
      </c>
      <c r="I134" s="80">
        <v>0</v>
      </c>
      <c r="J134" s="80">
        <v>0</v>
      </c>
    </row>
    <row r="135" spans="1:10" ht="14.45" customHeight="1" x14ac:dyDescent="0.25">
      <c r="A135" s="199">
        <v>3225</v>
      </c>
      <c r="B135" s="200"/>
      <c r="C135" s="185" t="s">
        <v>353</v>
      </c>
      <c r="D135" s="179" t="s">
        <v>117</v>
      </c>
      <c r="E135" s="84">
        <v>0</v>
      </c>
      <c r="F135" s="80">
        <v>0</v>
      </c>
      <c r="G135" s="80">
        <v>0</v>
      </c>
      <c r="H135" s="80">
        <v>0</v>
      </c>
      <c r="I135" s="80">
        <v>0</v>
      </c>
      <c r="J135" s="80">
        <v>0</v>
      </c>
    </row>
    <row r="136" spans="1:10" ht="14.45" customHeight="1" x14ac:dyDescent="0.25">
      <c r="A136" s="199">
        <v>3231</v>
      </c>
      <c r="B136" s="200"/>
      <c r="C136" s="185" t="s">
        <v>354</v>
      </c>
      <c r="D136" s="179" t="s">
        <v>119</v>
      </c>
      <c r="E136" s="84">
        <v>0</v>
      </c>
      <c r="F136" s="80">
        <v>0</v>
      </c>
      <c r="G136" s="80">
        <v>0</v>
      </c>
      <c r="H136" s="80">
        <v>0</v>
      </c>
      <c r="I136" s="80">
        <v>0</v>
      </c>
      <c r="J136" s="80">
        <v>0</v>
      </c>
    </row>
    <row r="137" spans="1:10" ht="14.45" customHeight="1" x14ac:dyDescent="0.25">
      <c r="A137" s="199">
        <v>3234</v>
      </c>
      <c r="B137" s="200"/>
      <c r="C137" s="185" t="s">
        <v>355</v>
      </c>
      <c r="D137" s="179" t="s">
        <v>121</v>
      </c>
      <c r="E137" s="84">
        <v>0</v>
      </c>
      <c r="F137" s="80">
        <v>0</v>
      </c>
      <c r="G137" s="80">
        <v>0</v>
      </c>
      <c r="H137" s="80">
        <v>0</v>
      </c>
      <c r="I137" s="80">
        <v>0</v>
      </c>
      <c r="J137" s="80">
        <v>0</v>
      </c>
    </row>
    <row r="138" spans="1:10" ht="14.45" customHeight="1" x14ac:dyDescent="0.25">
      <c r="A138" s="199">
        <v>3235</v>
      </c>
      <c r="B138" s="200"/>
      <c r="C138" s="185" t="s">
        <v>356</v>
      </c>
      <c r="D138" s="179" t="s">
        <v>122</v>
      </c>
      <c r="E138" s="84">
        <v>720</v>
      </c>
      <c r="F138" s="80">
        <v>0</v>
      </c>
      <c r="G138" s="80">
        <v>0</v>
      </c>
      <c r="H138" s="80">
        <v>0</v>
      </c>
      <c r="I138" s="80">
        <v>0</v>
      </c>
      <c r="J138" s="80">
        <v>0</v>
      </c>
    </row>
    <row r="139" spans="1:10" ht="14.45" customHeight="1" x14ac:dyDescent="0.25">
      <c r="A139" s="199">
        <v>3237</v>
      </c>
      <c r="B139" s="200"/>
      <c r="C139" s="185" t="s">
        <v>357</v>
      </c>
      <c r="D139" s="179" t="s">
        <v>124</v>
      </c>
      <c r="E139" s="84">
        <v>0</v>
      </c>
      <c r="F139" s="80">
        <v>0</v>
      </c>
      <c r="G139" s="80">
        <v>2000</v>
      </c>
      <c r="H139" s="80">
        <v>2000</v>
      </c>
      <c r="I139" s="80">
        <v>2000</v>
      </c>
      <c r="J139" s="80">
        <v>2000</v>
      </c>
    </row>
    <row r="140" spans="1:10" ht="14.45" customHeight="1" x14ac:dyDescent="0.25">
      <c r="A140" s="199">
        <v>3237</v>
      </c>
      <c r="B140" s="200"/>
      <c r="C140" s="185" t="s">
        <v>358</v>
      </c>
      <c r="D140" s="179" t="s">
        <v>124</v>
      </c>
      <c r="E140" s="84">
        <v>0</v>
      </c>
      <c r="F140" s="80">
        <v>0</v>
      </c>
      <c r="G140" s="80">
        <v>0</v>
      </c>
      <c r="H140" s="80">
        <v>0</v>
      </c>
      <c r="I140" s="80">
        <v>0</v>
      </c>
      <c r="J140" s="80">
        <v>0</v>
      </c>
    </row>
    <row r="141" spans="1:10" ht="14.45" customHeight="1" x14ac:dyDescent="0.25">
      <c r="A141" s="199">
        <v>3237</v>
      </c>
      <c r="B141" s="200"/>
      <c r="C141" s="185" t="s">
        <v>359</v>
      </c>
      <c r="D141" s="179" t="s">
        <v>360</v>
      </c>
      <c r="E141" s="84">
        <v>0</v>
      </c>
      <c r="F141" s="80">
        <v>0</v>
      </c>
      <c r="G141" s="80">
        <v>0</v>
      </c>
      <c r="H141" s="80">
        <v>0</v>
      </c>
      <c r="I141" s="80">
        <v>0</v>
      </c>
      <c r="J141" s="80">
        <v>0</v>
      </c>
    </row>
    <row r="142" spans="1:10" ht="14.45" customHeight="1" x14ac:dyDescent="0.25">
      <c r="A142" s="199">
        <v>3241</v>
      </c>
      <c r="B142" s="200"/>
      <c r="C142" s="185"/>
      <c r="D142" s="179" t="s">
        <v>361</v>
      </c>
      <c r="E142" s="84">
        <v>0</v>
      </c>
      <c r="F142" s="80">
        <v>0</v>
      </c>
      <c r="G142" s="80">
        <v>500</v>
      </c>
      <c r="H142" s="80">
        <v>500</v>
      </c>
      <c r="I142" s="80">
        <v>500</v>
      </c>
      <c r="J142" s="80">
        <v>500</v>
      </c>
    </row>
    <row r="143" spans="1:10" ht="14.45" customHeight="1" x14ac:dyDescent="0.25">
      <c r="A143" s="199">
        <v>3292</v>
      </c>
      <c r="B143" s="200"/>
      <c r="C143" s="185"/>
      <c r="D143" s="179" t="s">
        <v>127</v>
      </c>
      <c r="E143" s="84">
        <v>0</v>
      </c>
      <c r="F143" s="80">
        <v>0</v>
      </c>
      <c r="G143" s="80">
        <v>0</v>
      </c>
      <c r="H143" s="80">
        <v>0</v>
      </c>
      <c r="I143" s="80">
        <v>0</v>
      </c>
      <c r="J143" s="80">
        <v>0</v>
      </c>
    </row>
    <row r="144" spans="1:10" ht="14.45" customHeight="1" x14ac:dyDescent="0.25">
      <c r="A144" s="199">
        <v>3293</v>
      </c>
      <c r="B144" s="200"/>
      <c r="C144" s="185" t="s">
        <v>267</v>
      </c>
      <c r="D144" s="179" t="s">
        <v>362</v>
      </c>
      <c r="E144" s="84">
        <v>244.21</v>
      </c>
      <c r="F144" s="80">
        <v>200</v>
      </c>
      <c r="G144" s="80">
        <v>700</v>
      </c>
      <c r="H144" s="80">
        <v>700</v>
      </c>
      <c r="I144" s="80">
        <v>700</v>
      </c>
      <c r="J144" s="80">
        <v>700</v>
      </c>
    </row>
    <row r="145" spans="1:10" ht="14.45" customHeight="1" x14ac:dyDescent="0.25">
      <c r="A145" s="199">
        <v>3295</v>
      </c>
      <c r="B145" s="200"/>
      <c r="C145" s="185" t="s">
        <v>268</v>
      </c>
      <c r="D145" s="179" t="s">
        <v>130</v>
      </c>
      <c r="E145" s="84">
        <v>0</v>
      </c>
      <c r="F145" s="80">
        <v>450</v>
      </c>
      <c r="G145" s="80">
        <v>0</v>
      </c>
      <c r="H145" s="80">
        <v>0</v>
      </c>
      <c r="I145" s="80">
        <v>0</v>
      </c>
      <c r="J145" s="80">
        <v>0</v>
      </c>
    </row>
    <row r="146" spans="1:10" ht="14.45" customHeight="1" x14ac:dyDescent="0.25">
      <c r="A146" s="199">
        <v>3295</v>
      </c>
      <c r="B146" s="200"/>
      <c r="C146" s="185"/>
      <c r="D146" s="179" t="s">
        <v>363</v>
      </c>
      <c r="E146" s="84">
        <v>700</v>
      </c>
      <c r="F146" s="80">
        <v>2016</v>
      </c>
      <c r="G146" s="80">
        <v>2016</v>
      </c>
      <c r="H146" s="80">
        <v>2016</v>
      </c>
      <c r="I146" s="80">
        <v>2016</v>
      </c>
      <c r="J146" s="80">
        <v>2016</v>
      </c>
    </row>
    <row r="147" spans="1:10" ht="14.45" customHeight="1" x14ac:dyDescent="0.25">
      <c r="A147" s="199">
        <v>3296</v>
      </c>
      <c r="B147" s="200"/>
      <c r="C147" s="185" t="s">
        <v>181</v>
      </c>
      <c r="D147" s="179" t="s">
        <v>151</v>
      </c>
      <c r="E147" s="84">
        <v>4968.8</v>
      </c>
      <c r="F147" s="80">
        <v>3342.1</v>
      </c>
      <c r="G147" s="80">
        <v>0</v>
      </c>
      <c r="H147" s="80">
        <v>0</v>
      </c>
      <c r="I147" s="80">
        <v>0</v>
      </c>
      <c r="J147" s="80">
        <v>0</v>
      </c>
    </row>
    <row r="148" spans="1:10" ht="14.45" customHeight="1" x14ac:dyDescent="0.25">
      <c r="A148" s="199">
        <v>3299</v>
      </c>
      <c r="B148" s="200"/>
      <c r="C148" s="185"/>
      <c r="D148" s="179" t="s">
        <v>131</v>
      </c>
      <c r="E148" s="84">
        <v>0</v>
      </c>
      <c r="F148" s="80">
        <v>0</v>
      </c>
      <c r="G148" s="80">
        <v>0</v>
      </c>
      <c r="H148" s="80">
        <v>0</v>
      </c>
      <c r="I148" s="80">
        <v>0</v>
      </c>
      <c r="J148" s="80">
        <v>0</v>
      </c>
    </row>
    <row r="149" spans="1:10" ht="14.45" customHeight="1" x14ac:dyDescent="0.25">
      <c r="A149" s="211"/>
      <c r="B149" s="163"/>
      <c r="C149" s="161"/>
      <c r="D149" s="213"/>
      <c r="E149" s="65"/>
      <c r="F149" s="53"/>
      <c r="G149" s="53"/>
      <c r="H149" s="53"/>
      <c r="I149" s="197"/>
      <c r="J149" s="197"/>
    </row>
    <row r="150" spans="1:10" ht="14.45" customHeight="1" x14ac:dyDescent="0.25">
      <c r="A150" s="271">
        <v>34</v>
      </c>
      <c r="B150" s="272"/>
      <c r="C150" s="273"/>
      <c r="D150" s="198" t="s">
        <v>73</v>
      </c>
      <c r="E150" s="215">
        <f>E151</f>
        <v>5448.58</v>
      </c>
      <c r="F150" s="215">
        <f>F151</f>
        <v>3504.62</v>
      </c>
      <c r="G150" s="175">
        <f t="shared" ref="G150:J150" si="51">SUM(G151)</f>
        <v>0</v>
      </c>
      <c r="H150" s="175">
        <f>SUM(H151)</f>
        <v>0</v>
      </c>
      <c r="I150" s="175">
        <f t="shared" si="51"/>
        <v>0</v>
      </c>
      <c r="J150" s="175">
        <f t="shared" si="51"/>
        <v>0</v>
      </c>
    </row>
    <row r="151" spans="1:10" ht="14.45" customHeight="1" x14ac:dyDescent="0.25">
      <c r="A151" s="199">
        <v>3433</v>
      </c>
      <c r="B151" s="200"/>
      <c r="C151" s="185" t="s">
        <v>231</v>
      </c>
      <c r="D151" s="179" t="s">
        <v>134</v>
      </c>
      <c r="E151" s="84">
        <v>5448.58</v>
      </c>
      <c r="F151" s="80">
        <v>3504.62</v>
      </c>
      <c r="G151" s="80">
        <v>0</v>
      </c>
      <c r="H151" s="80">
        <v>0</v>
      </c>
      <c r="I151" s="193">
        <v>0</v>
      </c>
      <c r="J151" s="193">
        <v>0</v>
      </c>
    </row>
    <row r="152" spans="1:10" ht="27.6" customHeight="1" x14ac:dyDescent="0.25">
      <c r="A152" s="271">
        <v>4</v>
      </c>
      <c r="B152" s="272"/>
      <c r="C152" s="273"/>
      <c r="D152" s="198" t="s">
        <v>30</v>
      </c>
      <c r="E152" s="215">
        <f t="shared" ref="E152:J152" si="52">SUM(E153)</f>
        <v>851.28000000000009</v>
      </c>
      <c r="F152" s="215">
        <f t="shared" si="52"/>
        <v>663.61</v>
      </c>
      <c r="G152" s="175">
        <f t="shared" si="52"/>
        <v>9663.61</v>
      </c>
      <c r="H152" s="175">
        <f t="shared" si="52"/>
        <v>9663.61</v>
      </c>
      <c r="I152" s="175">
        <f t="shared" si="52"/>
        <v>9663.61</v>
      </c>
      <c r="J152" s="175">
        <f t="shared" si="52"/>
        <v>9663.61</v>
      </c>
    </row>
    <row r="153" spans="1:10" ht="27" customHeight="1" x14ac:dyDescent="0.25">
      <c r="A153" s="271">
        <v>42</v>
      </c>
      <c r="B153" s="272"/>
      <c r="C153" s="273"/>
      <c r="D153" s="198" t="s">
        <v>30</v>
      </c>
      <c r="E153" s="215">
        <f>SUM(E154:E159)</f>
        <v>851.28000000000009</v>
      </c>
      <c r="F153" s="215">
        <f>SUM(F154:F159)</f>
        <v>663.61</v>
      </c>
      <c r="G153" s="175">
        <f t="shared" ref="G153" si="53">G154+G155+G156+G157+G158+G159</f>
        <v>9663.61</v>
      </c>
      <c r="H153" s="175">
        <f t="shared" ref="H153:J153" si="54">H154+H155+H156+H157+H158+H159</f>
        <v>9663.61</v>
      </c>
      <c r="I153" s="175">
        <f t="shared" si="54"/>
        <v>9663.61</v>
      </c>
      <c r="J153" s="175">
        <f t="shared" si="54"/>
        <v>9663.61</v>
      </c>
    </row>
    <row r="154" spans="1:10" ht="12.6" customHeight="1" x14ac:dyDescent="0.25">
      <c r="A154" s="199">
        <v>4221</v>
      </c>
      <c r="B154" s="200"/>
      <c r="C154" s="185" t="s">
        <v>364</v>
      </c>
      <c r="D154" s="179" t="s">
        <v>144</v>
      </c>
      <c r="E154" s="84">
        <v>0</v>
      </c>
      <c r="F154" s="80">
        <v>0</v>
      </c>
      <c r="G154" s="80">
        <v>0</v>
      </c>
      <c r="H154" s="80">
        <v>0</v>
      </c>
      <c r="I154" s="80">
        <v>0</v>
      </c>
      <c r="J154" s="80">
        <v>0</v>
      </c>
    </row>
    <row r="155" spans="1:10" ht="12.6" customHeight="1" x14ac:dyDescent="0.25">
      <c r="A155" s="199">
        <v>4221</v>
      </c>
      <c r="B155" s="200"/>
      <c r="C155" s="185" t="s">
        <v>365</v>
      </c>
      <c r="D155" s="179" t="s">
        <v>144</v>
      </c>
      <c r="E155" s="84">
        <v>0</v>
      </c>
      <c r="F155" s="80">
        <v>0</v>
      </c>
      <c r="G155" s="80">
        <v>9000</v>
      </c>
      <c r="H155" s="80">
        <v>9000</v>
      </c>
      <c r="I155" s="80">
        <v>9000</v>
      </c>
      <c r="J155" s="80">
        <v>9000</v>
      </c>
    </row>
    <row r="156" spans="1:10" ht="12.6" customHeight="1" x14ac:dyDescent="0.25">
      <c r="A156" s="199">
        <v>4227</v>
      </c>
      <c r="B156" s="200"/>
      <c r="C156" s="185" t="s">
        <v>366</v>
      </c>
      <c r="D156" s="179" t="s">
        <v>367</v>
      </c>
      <c r="E156" s="84">
        <v>131.33000000000001</v>
      </c>
      <c r="F156" s="80">
        <v>0</v>
      </c>
      <c r="G156" s="80">
        <v>0</v>
      </c>
      <c r="H156" s="80">
        <v>0</v>
      </c>
      <c r="I156" s="80">
        <v>0</v>
      </c>
      <c r="J156" s="80">
        <v>0</v>
      </c>
    </row>
    <row r="157" spans="1:10" ht="12.6" customHeight="1" x14ac:dyDescent="0.25">
      <c r="A157" s="199">
        <v>4241</v>
      </c>
      <c r="B157" s="200"/>
      <c r="C157" s="185" t="s">
        <v>182</v>
      </c>
      <c r="D157" s="179" t="s">
        <v>135</v>
      </c>
      <c r="E157" s="84">
        <v>719.95</v>
      </c>
      <c r="F157" s="80">
        <v>663.61</v>
      </c>
      <c r="G157" s="80">
        <v>663.61</v>
      </c>
      <c r="H157" s="80">
        <v>663.61</v>
      </c>
      <c r="I157" s="80">
        <v>663.61</v>
      </c>
      <c r="J157" s="80">
        <v>663.61</v>
      </c>
    </row>
    <row r="158" spans="1:10" ht="12.6" customHeight="1" x14ac:dyDescent="0.25">
      <c r="A158" s="199">
        <v>4262</v>
      </c>
      <c r="B158" s="200"/>
      <c r="C158" s="185" t="s">
        <v>368</v>
      </c>
      <c r="D158" s="179" t="s">
        <v>369</v>
      </c>
      <c r="E158" s="84">
        <v>0</v>
      </c>
      <c r="F158" s="80">
        <v>0</v>
      </c>
      <c r="G158" s="80">
        <v>0</v>
      </c>
      <c r="H158" s="80">
        <v>0</v>
      </c>
      <c r="I158" s="80">
        <v>0</v>
      </c>
      <c r="J158" s="80">
        <v>0</v>
      </c>
    </row>
    <row r="159" spans="1:10" ht="12.6" customHeight="1" x14ac:dyDescent="0.25">
      <c r="A159" s="199">
        <v>4511</v>
      </c>
      <c r="B159" s="200"/>
      <c r="C159" s="185" t="s">
        <v>370</v>
      </c>
      <c r="D159" s="179" t="s">
        <v>371</v>
      </c>
      <c r="E159" s="84">
        <v>0</v>
      </c>
      <c r="F159" s="80">
        <v>0</v>
      </c>
      <c r="G159" s="80">
        <v>0</v>
      </c>
      <c r="H159" s="80">
        <v>0</v>
      </c>
      <c r="I159" s="80">
        <v>0</v>
      </c>
      <c r="J159" s="80">
        <v>0</v>
      </c>
    </row>
    <row r="160" spans="1:10" ht="14.45" customHeight="1" x14ac:dyDescent="0.25">
      <c r="A160" s="199"/>
      <c r="B160" s="200"/>
      <c r="C160" s="185"/>
      <c r="D160" s="179"/>
      <c r="E160" s="84"/>
      <c r="F160" s="80"/>
      <c r="G160" s="80"/>
      <c r="H160" s="80"/>
      <c r="I160" s="193"/>
      <c r="J160" s="193"/>
    </row>
    <row r="161" spans="1:10" ht="14.45" customHeight="1" x14ac:dyDescent="0.25">
      <c r="A161" s="299">
        <v>6</v>
      </c>
      <c r="B161" s="300"/>
      <c r="C161" s="301"/>
      <c r="D161" s="201" t="s">
        <v>321</v>
      </c>
      <c r="E161" s="202">
        <f t="shared" ref="E161:G161" si="55">E162+E166</f>
        <v>770260.73</v>
      </c>
      <c r="F161" s="202">
        <f t="shared" si="55"/>
        <v>2082453.56</v>
      </c>
      <c r="G161" s="202">
        <f t="shared" si="55"/>
        <v>2114000</v>
      </c>
      <c r="H161" s="202">
        <f>H162+H166</f>
        <v>2113863.61</v>
      </c>
      <c r="I161" s="202">
        <f t="shared" ref="I161:J161" si="56">I162+I166</f>
        <v>2114000</v>
      </c>
      <c r="J161" s="202">
        <f t="shared" si="56"/>
        <v>2114000</v>
      </c>
    </row>
    <row r="162" spans="1:10" ht="27" customHeight="1" x14ac:dyDescent="0.25">
      <c r="A162" s="299"/>
      <c r="B162" s="300"/>
      <c r="C162" s="301"/>
      <c r="D162" s="201" t="s">
        <v>322</v>
      </c>
      <c r="E162" s="202">
        <f t="shared" ref="E162:G162" si="57">E163+E164+E165</f>
        <v>770260.73</v>
      </c>
      <c r="F162" s="202">
        <f t="shared" si="57"/>
        <v>2071455.54</v>
      </c>
      <c r="G162" s="202">
        <f t="shared" si="57"/>
        <v>2114000</v>
      </c>
      <c r="H162" s="202">
        <f>H163+H164+H165</f>
        <v>2113863.61</v>
      </c>
      <c r="I162" s="202">
        <f t="shared" ref="I162:J162" si="58">I163+I164+I165</f>
        <v>2114000</v>
      </c>
      <c r="J162" s="202">
        <f t="shared" si="58"/>
        <v>2114000</v>
      </c>
    </row>
    <row r="163" spans="1:10" ht="29.25" customHeight="1" x14ac:dyDescent="0.25">
      <c r="A163" s="199">
        <v>6361</v>
      </c>
      <c r="B163" s="200"/>
      <c r="C163" s="196" t="s">
        <v>372</v>
      </c>
      <c r="D163" s="179" t="s">
        <v>373</v>
      </c>
      <c r="E163" s="84">
        <v>741860</v>
      </c>
      <c r="F163" s="80">
        <v>2056455.54</v>
      </c>
      <c r="G163" s="80">
        <v>2100000</v>
      </c>
      <c r="H163" s="80">
        <v>2100000</v>
      </c>
      <c r="I163" s="80">
        <v>2100000</v>
      </c>
      <c r="J163" s="80">
        <v>2100000</v>
      </c>
    </row>
    <row r="164" spans="1:10" ht="39" customHeight="1" x14ac:dyDescent="0.25">
      <c r="A164" s="199">
        <v>6361</v>
      </c>
      <c r="B164" s="200"/>
      <c r="C164" s="196" t="s">
        <v>374</v>
      </c>
      <c r="D164" s="179" t="s">
        <v>375</v>
      </c>
      <c r="E164" s="84">
        <v>28181.07</v>
      </c>
      <c r="F164" s="80">
        <v>15000</v>
      </c>
      <c r="G164" s="80">
        <v>6000</v>
      </c>
      <c r="H164" s="80">
        <v>6000</v>
      </c>
      <c r="I164" s="80">
        <v>6000</v>
      </c>
      <c r="J164" s="80">
        <v>6000</v>
      </c>
    </row>
    <row r="165" spans="1:10" ht="39" customHeight="1" x14ac:dyDescent="0.25">
      <c r="A165" s="199">
        <v>6362</v>
      </c>
      <c r="B165" s="200"/>
      <c r="C165" s="196" t="s">
        <v>376</v>
      </c>
      <c r="D165" s="179" t="s">
        <v>377</v>
      </c>
      <c r="E165" s="84">
        <v>219.66</v>
      </c>
      <c r="F165" s="80">
        <v>0</v>
      </c>
      <c r="G165" s="80">
        <v>8000</v>
      </c>
      <c r="H165" s="80">
        <v>7863.61</v>
      </c>
      <c r="I165" s="80">
        <v>8000</v>
      </c>
      <c r="J165" s="80">
        <v>8000</v>
      </c>
    </row>
    <row r="166" spans="1:10" ht="18" customHeight="1" x14ac:dyDescent="0.25">
      <c r="A166" s="299"/>
      <c r="B166" s="300">
        <v>92</v>
      </c>
      <c r="C166" s="301"/>
      <c r="D166" s="201" t="s">
        <v>378</v>
      </c>
      <c r="E166" s="202">
        <f t="shared" ref="E166:F166" si="59">E167</f>
        <v>0</v>
      </c>
      <c r="F166" s="202">
        <f t="shared" si="59"/>
        <v>10998.02</v>
      </c>
      <c r="G166" s="202">
        <f t="shared" ref="G166:J166" si="60">G167</f>
        <v>0</v>
      </c>
      <c r="H166" s="202">
        <f t="shared" si="60"/>
        <v>0</v>
      </c>
      <c r="I166" s="202">
        <f t="shared" si="60"/>
        <v>0</v>
      </c>
      <c r="J166" s="202">
        <f t="shared" si="60"/>
        <v>0</v>
      </c>
    </row>
    <row r="167" spans="1:10" ht="15.6" customHeight="1" x14ac:dyDescent="0.25">
      <c r="A167" s="199">
        <v>9221</v>
      </c>
      <c r="B167" s="200"/>
      <c r="C167" s="196" t="s">
        <v>379</v>
      </c>
      <c r="D167" s="196" t="s">
        <v>249</v>
      </c>
      <c r="E167" s="84">
        <v>0</v>
      </c>
      <c r="F167" s="80">
        <v>10998.02</v>
      </c>
      <c r="G167" s="80">
        <v>0</v>
      </c>
      <c r="H167" s="81">
        <v>0</v>
      </c>
      <c r="I167" s="193">
        <v>0</v>
      </c>
      <c r="J167" s="193">
        <v>0</v>
      </c>
    </row>
    <row r="168" spans="1:10" ht="14.25" customHeight="1" x14ac:dyDescent="0.25">
      <c r="A168" s="302"/>
      <c r="B168" s="303"/>
      <c r="C168" s="304"/>
      <c r="D168" s="216"/>
      <c r="E168" s="90"/>
      <c r="F168" s="89"/>
      <c r="G168" s="89"/>
      <c r="H168" s="89"/>
      <c r="I168" s="217"/>
      <c r="J168" s="217"/>
    </row>
    <row r="169" spans="1:10" ht="14.25" customHeight="1" x14ac:dyDescent="0.25">
      <c r="A169" s="218"/>
      <c r="B169" s="200"/>
      <c r="C169" s="196"/>
      <c r="D169" s="196"/>
      <c r="E169" s="82"/>
      <c r="F169" s="81"/>
      <c r="G169" s="81"/>
      <c r="H169" s="81"/>
      <c r="I169" s="219"/>
      <c r="J169" s="219"/>
    </row>
    <row r="170" spans="1:10" ht="14.25" customHeight="1" x14ac:dyDescent="0.25">
      <c r="A170" s="274" t="s">
        <v>97</v>
      </c>
      <c r="B170" s="275"/>
      <c r="C170" s="276"/>
      <c r="D170" s="170" t="s">
        <v>90</v>
      </c>
      <c r="E170" s="171">
        <f>E171</f>
        <v>11315.84</v>
      </c>
      <c r="F170" s="171">
        <f>F171</f>
        <v>36778.979999999996</v>
      </c>
      <c r="G170" s="172">
        <f t="shared" ref="G170:J170" si="61">G171</f>
        <v>45000</v>
      </c>
      <c r="H170" s="172">
        <f t="shared" si="61"/>
        <v>43384.19</v>
      </c>
      <c r="I170" s="172">
        <f t="shared" si="61"/>
        <v>45000</v>
      </c>
      <c r="J170" s="172">
        <f t="shared" si="61"/>
        <v>45000</v>
      </c>
    </row>
    <row r="171" spans="1:10" ht="14.25" customHeight="1" x14ac:dyDescent="0.25">
      <c r="A171" s="271">
        <v>3</v>
      </c>
      <c r="B171" s="272"/>
      <c r="C171" s="273"/>
      <c r="D171" s="198" t="s">
        <v>10</v>
      </c>
      <c r="E171" s="215">
        <f>E172+E182</f>
        <v>11315.84</v>
      </c>
      <c r="F171" s="215">
        <f>F172+F182</f>
        <v>36778.979999999996</v>
      </c>
      <c r="G171" s="175">
        <f t="shared" ref="G171" si="62">G172+G182</f>
        <v>45000</v>
      </c>
      <c r="H171" s="175">
        <f t="shared" ref="H171:J171" si="63">H172+H182</f>
        <v>43384.19</v>
      </c>
      <c r="I171" s="175">
        <f t="shared" si="63"/>
        <v>45000</v>
      </c>
      <c r="J171" s="175">
        <f t="shared" si="63"/>
        <v>45000</v>
      </c>
    </row>
    <row r="172" spans="1:10" ht="14.25" customHeight="1" x14ac:dyDescent="0.25">
      <c r="A172" s="271">
        <v>32</v>
      </c>
      <c r="B172" s="272"/>
      <c r="C172" s="273"/>
      <c r="D172" s="198" t="s">
        <v>22</v>
      </c>
      <c r="E172" s="215">
        <f>SUM(E173:E181)</f>
        <v>10926.84</v>
      </c>
      <c r="F172" s="215">
        <f>SUM(F173:F181)</f>
        <v>36478.979999999996</v>
      </c>
      <c r="G172" s="175">
        <f t="shared" ref="G172" si="64">SUM(G173:G181)</f>
        <v>41200</v>
      </c>
      <c r="H172" s="175">
        <f t="shared" ref="H172:J172" si="65">SUM(H173:H181)</f>
        <v>39500.14</v>
      </c>
      <c r="I172" s="175">
        <f t="shared" si="65"/>
        <v>41200</v>
      </c>
      <c r="J172" s="175">
        <f t="shared" si="65"/>
        <v>41200</v>
      </c>
    </row>
    <row r="173" spans="1:10" ht="14.25" customHeight="1" x14ac:dyDescent="0.25">
      <c r="A173" s="199">
        <v>3211</v>
      </c>
      <c r="B173" s="220"/>
      <c r="C173" s="185" t="s">
        <v>232</v>
      </c>
      <c r="D173" s="179" t="s">
        <v>112</v>
      </c>
      <c r="E173" s="84">
        <v>5297.2</v>
      </c>
      <c r="F173" s="80">
        <v>5500</v>
      </c>
      <c r="G173" s="80">
        <v>15000</v>
      </c>
      <c r="H173" s="80">
        <v>15000</v>
      </c>
      <c r="I173" s="80">
        <v>15000</v>
      </c>
      <c r="J173" s="80">
        <v>15000</v>
      </c>
    </row>
    <row r="174" spans="1:10" ht="14.25" customHeight="1" x14ac:dyDescent="0.25">
      <c r="A174" s="199">
        <v>3221</v>
      </c>
      <c r="B174" s="220"/>
      <c r="C174" s="185" t="s">
        <v>233</v>
      </c>
      <c r="D174" s="179" t="s">
        <v>153</v>
      </c>
      <c r="E174" s="84">
        <v>1878.1</v>
      </c>
      <c r="F174" s="80">
        <v>5000</v>
      </c>
      <c r="G174" s="80">
        <v>10000</v>
      </c>
      <c r="H174" s="80">
        <v>8289.26</v>
      </c>
      <c r="I174" s="80">
        <v>10000</v>
      </c>
      <c r="J174" s="80">
        <v>10000</v>
      </c>
    </row>
    <row r="175" spans="1:10" ht="14.25" customHeight="1" x14ac:dyDescent="0.25">
      <c r="A175" s="199">
        <v>3225</v>
      </c>
      <c r="B175" s="220"/>
      <c r="C175" s="185" t="s">
        <v>380</v>
      </c>
      <c r="D175" s="179" t="s">
        <v>295</v>
      </c>
      <c r="E175" s="84">
        <v>0</v>
      </c>
      <c r="F175" s="80">
        <v>0</v>
      </c>
      <c r="G175" s="111">
        <v>0</v>
      </c>
      <c r="H175" s="111">
        <v>0</v>
      </c>
      <c r="I175" s="111">
        <v>0</v>
      </c>
      <c r="J175" s="111">
        <v>0</v>
      </c>
    </row>
    <row r="176" spans="1:10" ht="14.25" customHeight="1" x14ac:dyDescent="0.25">
      <c r="A176" s="199">
        <v>3231</v>
      </c>
      <c r="B176" s="220"/>
      <c r="C176" s="221" t="s">
        <v>381</v>
      </c>
      <c r="D176" s="222" t="s">
        <v>119</v>
      </c>
      <c r="E176" s="84">
        <v>0</v>
      </c>
      <c r="F176" s="80">
        <v>0</v>
      </c>
      <c r="G176" s="111">
        <v>0</v>
      </c>
      <c r="H176" s="111">
        <v>0</v>
      </c>
      <c r="I176" s="111">
        <v>0</v>
      </c>
      <c r="J176" s="111">
        <v>0</v>
      </c>
    </row>
    <row r="177" spans="1:10" ht="14.25" customHeight="1" x14ac:dyDescent="0.25">
      <c r="A177" s="199">
        <v>3237</v>
      </c>
      <c r="B177" s="220"/>
      <c r="C177" s="185" t="s">
        <v>261</v>
      </c>
      <c r="D177" s="179" t="s">
        <v>262</v>
      </c>
      <c r="E177" s="84">
        <v>0</v>
      </c>
      <c r="F177" s="80">
        <v>10000</v>
      </c>
      <c r="G177" s="80">
        <v>2000</v>
      </c>
      <c r="H177" s="80">
        <v>2000</v>
      </c>
      <c r="I177" s="80">
        <v>2000</v>
      </c>
      <c r="J177" s="80">
        <v>2000</v>
      </c>
    </row>
    <row r="178" spans="1:10" ht="14.25" customHeight="1" x14ac:dyDescent="0.25">
      <c r="A178" s="199">
        <v>3239</v>
      </c>
      <c r="B178" s="220"/>
      <c r="C178" s="185" t="s">
        <v>234</v>
      </c>
      <c r="D178" s="179" t="s">
        <v>126</v>
      </c>
      <c r="E178" s="84">
        <v>657.02</v>
      </c>
      <c r="F178" s="80">
        <v>4000</v>
      </c>
      <c r="G178" s="80">
        <v>10000</v>
      </c>
      <c r="H178" s="80">
        <v>10000</v>
      </c>
      <c r="I178" s="80">
        <v>10000</v>
      </c>
      <c r="J178" s="80">
        <v>10000</v>
      </c>
    </row>
    <row r="179" spans="1:10" ht="23.25" customHeight="1" x14ac:dyDescent="0.25">
      <c r="A179" s="199">
        <v>3241</v>
      </c>
      <c r="B179" s="220"/>
      <c r="C179" s="185" t="s">
        <v>382</v>
      </c>
      <c r="D179" s="179" t="s">
        <v>383</v>
      </c>
      <c r="E179" s="84">
        <v>0</v>
      </c>
      <c r="F179" s="80">
        <v>0</v>
      </c>
      <c r="G179" s="80">
        <v>0</v>
      </c>
      <c r="H179" s="80">
        <v>0</v>
      </c>
      <c r="I179" s="80">
        <v>0</v>
      </c>
      <c r="J179" s="80">
        <v>0</v>
      </c>
    </row>
    <row r="180" spans="1:10" ht="14.25" customHeight="1" x14ac:dyDescent="0.25">
      <c r="A180" s="199">
        <v>3292</v>
      </c>
      <c r="B180" s="220"/>
      <c r="C180" s="185" t="s">
        <v>263</v>
      </c>
      <c r="D180" s="179" t="s">
        <v>127</v>
      </c>
      <c r="E180" s="84">
        <v>2160</v>
      </c>
      <c r="F180" s="80">
        <v>4000</v>
      </c>
      <c r="G180" s="80">
        <v>4000</v>
      </c>
      <c r="H180" s="80">
        <v>4000</v>
      </c>
      <c r="I180" s="80">
        <v>4000</v>
      </c>
      <c r="J180" s="80">
        <v>4000</v>
      </c>
    </row>
    <row r="181" spans="1:10" ht="14.25" customHeight="1" x14ac:dyDescent="0.25">
      <c r="A181" s="199">
        <v>3299</v>
      </c>
      <c r="B181" s="220"/>
      <c r="C181" s="185" t="s">
        <v>235</v>
      </c>
      <c r="D181" s="179" t="s">
        <v>131</v>
      </c>
      <c r="E181" s="84">
        <v>934.52</v>
      </c>
      <c r="F181" s="80">
        <v>7978.98</v>
      </c>
      <c r="G181" s="80">
        <v>200</v>
      </c>
      <c r="H181" s="80">
        <v>210.88</v>
      </c>
      <c r="I181" s="80">
        <v>200</v>
      </c>
      <c r="J181" s="80">
        <v>200</v>
      </c>
    </row>
    <row r="182" spans="1:10" ht="27.75" customHeight="1" x14ac:dyDescent="0.25">
      <c r="A182" s="271">
        <v>42</v>
      </c>
      <c r="B182" s="272"/>
      <c r="C182" s="273"/>
      <c r="D182" s="198" t="s">
        <v>30</v>
      </c>
      <c r="E182" s="215">
        <f>SUM(E183:E185)</f>
        <v>389</v>
      </c>
      <c r="F182" s="215">
        <f>SUM(F183:F185)</f>
        <v>300</v>
      </c>
      <c r="G182" s="175">
        <f t="shared" ref="G182" si="66">SUM(G183:G185)</f>
        <v>3800</v>
      </c>
      <c r="H182" s="175">
        <f t="shared" ref="H182:J182" si="67">SUM(H183:H185)</f>
        <v>3884.05</v>
      </c>
      <c r="I182" s="175">
        <f t="shared" si="67"/>
        <v>3800</v>
      </c>
      <c r="J182" s="175">
        <f t="shared" si="67"/>
        <v>3800</v>
      </c>
    </row>
    <row r="183" spans="1:10" ht="14.25" customHeight="1" x14ac:dyDescent="0.25">
      <c r="A183" s="199">
        <v>4221</v>
      </c>
      <c r="B183" s="220"/>
      <c r="C183" s="185" t="s">
        <v>264</v>
      </c>
      <c r="D183" s="179" t="s">
        <v>144</v>
      </c>
      <c r="E183" s="84">
        <v>0</v>
      </c>
      <c r="F183" s="80">
        <v>300</v>
      </c>
      <c r="G183" s="80">
        <v>1800</v>
      </c>
      <c r="H183" s="80">
        <v>1884.05</v>
      </c>
      <c r="I183" s="80">
        <v>1800</v>
      </c>
      <c r="J183" s="80">
        <v>1800</v>
      </c>
    </row>
    <row r="184" spans="1:10" ht="14.25" customHeight="1" x14ac:dyDescent="0.25">
      <c r="A184" s="199">
        <v>4227</v>
      </c>
      <c r="B184" s="220"/>
      <c r="C184" s="185" t="s">
        <v>384</v>
      </c>
      <c r="D184" s="179" t="s">
        <v>385</v>
      </c>
      <c r="E184" s="84">
        <v>389</v>
      </c>
      <c r="F184" s="80">
        <v>0</v>
      </c>
      <c r="G184" s="80">
        <v>2000</v>
      </c>
      <c r="H184" s="80">
        <v>2000</v>
      </c>
      <c r="I184" s="80">
        <v>2000</v>
      </c>
      <c r="J184" s="80">
        <v>2000</v>
      </c>
    </row>
    <row r="185" spans="1:10" ht="22.9" customHeight="1" x14ac:dyDescent="0.25">
      <c r="A185" s="199">
        <v>4241</v>
      </c>
      <c r="B185" s="220"/>
      <c r="C185" s="185" t="s">
        <v>386</v>
      </c>
      <c r="D185" s="179" t="s">
        <v>135</v>
      </c>
      <c r="E185" s="84">
        <v>0</v>
      </c>
      <c r="F185" s="80">
        <v>0</v>
      </c>
      <c r="G185" s="80">
        <v>0</v>
      </c>
      <c r="H185" s="80">
        <v>0</v>
      </c>
      <c r="I185" s="80">
        <v>0</v>
      </c>
      <c r="J185" s="80">
        <v>0</v>
      </c>
    </row>
    <row r="186" spans="1:10" ht="21" customHeight="1" x14ac:dyDescent="0.25">
      <c r="A186" s="199"/>
      <c r="B186" s="220"/>
      <c r="C186" s="196"/>
      <c r="D186" s="179"/>
      <c r="E186" s="84"/>
      <c r="F186" s="80"/>
      <c r="G186" s="80"/>
      <c r="H186" s="80"/>
      <c r="I186" s="193"/>
      <c r="J186" s="193"/>
    </row>
    <row r="187" spans="1:10" ht="21" customHeight="1" x14ac:dyDescent="0.25">
      <c r="A187" s="299">
        <v>6</v>
      </c>
      <c r="B187" s="300"/>
      <c r="C187" s="301"/>
      <c r="D187" s="201" t="s">
        <v>321</v>
      </c>
      <c r="E187" s="202">
        <f t="shared" ref="E187:G187" si="68">E188+E191</f>
        <v>26867.120000000003</v>
      </c>
      <c r="F187" s="202">
        <f t="shared" si="68"/>
        <v>36778.979999999996</v>
      </c>
      <c r="G187" s="202">
        <f t="shared" si="68"/>
        <v>45000</v>
      </c>
      <c r="H187" s="202">
        <f>H188+H191</f>
        <v>43384.19</v>
      </c>
      <c r="I187" s="202">
        <f t="shared" ref="I187:J187" si="69">I188+I191</f>
        <v>45000</v>
      </c>
      <c r="J187" s="202">
        <f t="shared" si="69"/>
        <v>45000</v>
      </c>
    </row>
    <row r="188" spans="1:10" ht="21" customHeight="1" x14ac:dyDescent="0.25">
      <c r="A188" s="299"/>
      <c r="B188" s="300"/>
      <c r="C188" s="301"/>
      <c r="D188" s="201" t="s">
        <v>387</v>
      </c>
      <c r="E188" s="202">
        <f t="shared" ref="E188:G188" si="70">E189+E190</f>
        <v>13433.51</v>
      </c>
      <c r="F188" s="202">
        <f t="shared" si="70"/>
        <v>13000</v>
      </c>
      <c r="G188" s="202">
        <f t="shared" si="70"/>
        <v>25000</v>
      </c>
      <c r="H188" s="202">
        <f>H189+H190</f>
        <v>25000</v>
      </c>
      <c r="I188" s="202">
        <f t="shared" ref="I188:J188" si="71">I189+I190</f>
        <v>25000</v>
      </c>
      <c r="J188" s="202">
        <f t="shared" si="71"/>
        <v>25000</v>
      </c>
    </row>
    <row r="189" spans="1:10" ht="21" customHeight="1" x14ac:dyDescent="0.25">
      <c r="A189" s="223">
        <v>6631</v>
      </c>
      <c r="B189" s="224"/>
      <c r="C189" s="213" t="s">
        <v>388</v>
      </c>
      <c r="D189" s="213" t="s">
        <v>389</v>
      </c>
      <c r="E189" s="65">
        <v>13433.51</v>
      </c>
      <c r="F189" s="53">
        <v>13000</v>
      </c>
      <c r="G189" s="53">
        <v>25000</v>
      </c>
      <c r="H189" s="53">
        <v>25000</v>
      </c>
      <c r="I189" s="53">
        <v>25000</v>
      </c>
      <c r="J189" s="53">
        <v>25000</v>
      </c>
    </row>
    <row r="190" spans="1:10" ht="21" customHeight="1" x14ac:dyDescent="0.25">
      <c r="A190" s="223">
        <v>6632</v>
      </c>
      <c r="B190" s="224"/>
      <c r="C190" s="213" t="s">
        <v>390</v>
      </c>
      <c r="D190" s="213" t="s">
        <v>391</v>
      </c>
      <c r="E190" s="65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</row>
    <row r="191" spans="1:10" ht="21" customHeight="1" x14ac:dyDescent="0.25">
      <c r="A191" s="299"/>
      <c r="B191" s="300">
        <v>92</v>
      </c>
      <c r="C191" s="301"/>
      <c r="D191" s="201" t="s">
        <v>249</v>
      </c>
      <c r="E191" s="202">
        <f t="shared" ref="E191:F191" si="72">E192</f>
        <v>13433.61</v>
      </c>
      <c r="F191" s="202">
        <f t="shared" si="72"/>
        <v>23778.98</v>
      </c>
      <c r="G191" s="202">
        <f t="shared" ref="G191:J191" si="73">G192</f>
        <v>20000</v>
      </c>
      <c r="H191" s="202">
        <f>H192</f>
        <v>18384.189999999999</v>
      </c>
      <c r="I191" s="202">
        <f t="shared" si="73"/>
        <v>20000</v>
      </c>
      <c r="J191" s="202">
        <f t="shared" si="73"/>
        <v>20000</v>
      </c>
    </row>
    <row r="192" spans="1:10" ht="14.25" customHeight="1" x14ac:dyDescent="0.25">
      <c r="A192" s="199"/>
      <c r="B192" s="200">
        <v>32</v>
      </c>
      <c r="C192" s="196"/>
      <c r="D192" s="179" t="s">
        <v>330</v>
      </c>
      <c r="E192" s="84">
        <v>13433.61</v>
      </c>
      <c r="F192" s="80">
        <v>23778.98</v>
      </c>
      <c r="G192" s="80">
        <v>20000</v>
      </c>
      <c r="H192" s="80">
        <v>18384.189999999999</v>
      </c>
      <c r="I192" s="193">
        <v>20000</v>
      </c>
      <c r="J192" s="193">
        <v>20000</v>
      </c>
    </row>
    <row r="193" spans="1:10" ht="14.25" customHeight="1" x14ac:dyDescent="0.25">
      <c r="A193" s="199"/>
      <c r="B193" s="200"/>
      <c r="C193" s="196"/>
      <c r="D193" s="179"/>
      <c r="E193" s="84"/>
      <c r="F193" s="80"/>
      <c r="G193" s="80"/>
      <c r="H193" s="80"/>
      <c r="I193" s="193"/>
      <c r="J193" s="193"/>
    </row>
    <row r="194" spans="1:10" ht="14.25" customHeight="1" x14ac:dyDescent="0.25">
      <c r="A194" s="280" t="s">
        <v>81</v>
      </c>
      <c r="B194" s="281"/>
      <c r="C194" s="282"/>
      <c r="D194" s="164" t="s">
        <v>392</v>
      </c>
      <c r="E194" s="166">
        <f>E197</f>
        <v>282319.15000000002</v>
      </c>
      <c r="F194" s="166">
        <f>F197</f>
        <v>266330.17000000004</v>
      </c>
      <c r="G194" s="166">
        <f t="shared" ref="G194" si="74">SUM(G196)</f>
        <v>217500</v>
      </c>
      <c r="H194" s="166">
        <f>SUM(H196)</f>
        <v>215300</v>
      </c>
      <c r="I194" s="166">
        <f t="shared" ref="I194:J194" si="75">SUM(I196)</f>
        <v>217500</v>
      </c>
      <c r="J194" s="166">
        <f t="shared" si="75"/>
        <v>217500</v>
      </c>
    </row>
    <row r="195" spans="1:10" ht="14.25" customHeight="1" x14ac:dyDescent="0.25">
      <c r="A195" s="218"/>
      <c r="B195" s="200"/>
      <c r="C195" s="196"/>
      <c r="D195" s="196"/>
      <c r="E195" s="84"/>
      <c r="F195" s="80"/>
      <c r="G195" s="80"/>
      <c r="H195" s="80"/>
      <c r="I195" s="193"/>
      <c r="J195" s="193"/>
    </row>
    <row r="196" spans="1:10" ht="14.25" customHeight="1" x14ac:dyDescent="0.25">
      <c r="A196" s="274" t="s">
        <v>95</v>
      </c>
      <c r="B196" s="275"/>
      <c r="C196" s="276"/>
      <c r="D196" s="170" t="s">
        <v>82</v>
      </c>
      <c r="E196" s="171">
        <f>SUM(E197:E200)</f>
        <v>564638.30000000005</v>
      </c>
      <c r="F196" s="171">
        <f>SUM(F197:F200)</f>
        <v>524660.34000000008</v>
      </c>
      <c r="G196" s="172">
        <f t="shared" ref="G196:J196" si="76">G197</f>
        <v>217500</v>
      </c>
      <c r="H196" s="172">
        <f>H197</f>
        <v>215300</v>
      </c>
      <c r="I196" s="172">
        <f t="shared" si="76"/>
        <v>217500</v>
      </c>
      <c r="J196" s="172">
        <f t="shared" si="76"/>
        <v>217500</v>
      </c>
    </row>
    <row r="197" spans="1:10" ht="14.25" customHeight="1" x14ac:dyDescent="0.25">
      <c r="A197" s="271">
        <v>3</v>
      </c>
      <c r="B197" s="272"/>
      <c r="C197" s="273"/>
      <c r="D197" s="198" t="s">
        <v>10</v>
      </c>
      <c r="E197" s="175">
        <f>E198+E200+E221</f>
        <v>282319.15000000002</v>
      </c>
      <c r="F197" s="175">
        <f>F198+F200+F221</f>
        <v>266330.17000000004</v>
      </c>
      <c r="G197" s="175">
        <f t="shared" ref="G197" si="77">SUM(G198+G200+G221)</f>
        <v>217500</v>
      </c>
      <c r="H197" s="175">
        <f>SUM(H198+H200+H221)</f>
        <v>215300</v>
      </c>
      <c r="I197" s="175">
        <f t="shared" ref="I197:J197" si="78">SUM(I198+I200+I221)</f>
        <v>217500</v>
      </c>
      <c r="J197" s="175">
        <f t="shared" si="78"/>
        <v>217500</v>
      </c>
    </row>
    <row r="198" spans="1:10" ht="14.45" customHeight="1" x14ac:dyDescent="0.25">
      <c r="A198" s="271">
        <v>31</v>
      </c>
      <c r="B198" s="272"/>
      <c r="C198" s="273"/>
      <c r="D198" s="198" t="s">
        <v>11</v>
      </c>
      <c r="E198" s="175">
        <f>E199</f>
        <v>0</v>
      </c>
      <c r="F198" s="175">
        <f>F199</f>
        <v>0</v>
      </c>
      <c r="G198" s="175">
        <f t="shared" ref="G198:J198" si="79">G199</f>
        <v>2000</v>
      </c>
      <c r="H198" s="175">
        <f t="shared" si="79"/>
        <v>1600</v>
      </c>
      <c r="I198" s="175">
        <f t="shared" si="79"/>
        <v>2000</v>
      </c>
      <c r="J198" s="175">
        <f t="shared" si="79"/>
        <v>2000</v>
      </c>
    </row>
    <row r="199" spans="1:10" ht="14.25" customHeight="1" x14ac:dyDescent="0.25">
      <c r="A199" s="199">
        <v>3121</v>
      </c>
      <c r="B199" s="225"/>
      <c r="C199" s="185" t="s">
        <v>393</v>
      </c>
      <c r="D199" s="179" t="s">
        <v>111</v>
      </c>
      <c r="E199" s="84">
        <v>0</v>
      </c>
      <c r="F199" s="80">
        <v>0</v>
      </c>
      <c r="G199" s="80">
        <v>2000</v>
      </c>
      <c r="H199" s="80">
        <v>1600</v>
      </c>
      <c r="I199" s="193">
        <v>2000</v>
      </c>
      <c r="J199" s="193">
        <v>2000</v>
      </c>
    </row>
    <row r="200" spans="1:10" ht="14.25" customHeight="1" x14ac:dyDescent="0.25">
      <c r="A200" s="271">
        <v>32</v>
      </c>
      <c r="B200" s="272"/>
      <c r="C200" s="273"/>
      <c r="D200" s="198" t="s">
        <v>22</v>
      </c>
      <c r="E200" s="175">
        <f t="shared" ref="E200:F200" si="80">SUM(E201:E220)</f>
        <v>282319.15000000002</v>
      </c>
      <c r="F200" s="175">
        <f t="shared" si="80"/>
        <v>258330.17</v>
      </c>
      <c r="G200" s="175">
        <f t="shared" ref="G200" si="81">SUM(G201:G220)</f>
        <v>207500</v>
      </c>
      <c r="H200" s="175">
        <f t="shared" ref="H200:J200" si="82">SUM(H201:H220)</f>
        <v>205700</v>
      </c>
      <c r="I200" s="175">
        <f t="shared" si="82"/>
        <v>207500</v>
      </c>
      <c r="J200" s="175">
        <f t="shared" si="82"/>
        <v>207500</v>
      </c>
    </row>
    <row r="201" spans="1:10" ht="14.25" customHeight="1" x14ac:dyDescent="0.25">
      <c r="A201" s="199">
        <v>3211</v>
      </c>
      <c r="B201" s="225"/>
      <c r="C201" s="185" t="s">
        <v>163</v>
      </c>
      <c r="D201" s="179" t="s">
        <v>394</v>
      </c>
      <c r="E201" s="84">
        <v>107571.6</v>
      </c>
      <c r="F201" s="80">
        <v>92292.65</v>
      </c>
      <c r="G201" s="80">
        <v>80000</v>
      </c>
      <c r="H201" s="80">
        <v>80000</v>
      </c>
      <c r="I201" s="80">
        <v>80000</v>
      </c>
      <c r="J201" s="80">
        <v>80000</v>
      </c>
    </row>
    <row r="202" spans="1:10" ht="14.25" customHeight="1" x14ac:dyDescent="0.25">
      <c r="A202" s="199">
        <v>3211</v>
      </c>
      <c r="B202" s="225"/>
      <c r="C202" s="185" t="s">
        <v>395</v>
      </c>
      <c r="D202" s="179" t="s">
        <v>396</v>
      </c>
      <c r="E202" s="84">
        <v>0</v>
      </c>
      <c r="F202" s="80">
        <v>0</v>
      </c>
      <c r="G202" s="80">
        <v>0</v>
      </c>
      <c r="H202" s="80">
        <v>0</v>
      </c>
      <c r="I202" s="80">
        <v>0</v>
      </c>
      <c r="J202" s="80">
        <v>0</v>
      </c>
    </row>
    <row r="203" spans="1:10" ht="30.75" customHeight="1" x14ac:dyDescent="0.25">
      <c r="A203" s="199">
        <v>3213</v>
      </c>
      <c r="B203" s="225"/>
      <c r="C203" s="185" t="s">
        <v>164</v>
      </c>
      <c r="D203" s="179" t="s">
        <v>397</v>
      </c>
      <c r="E203" s="84">
        <v>27310</v>
      </c>
      <c r="F203" s="80">
        <v>55607.3</v>
      </c>
      <c r="G203" s="80">
        <v>60000</v>
      </c>
      <c r="H203" s="80">
        <v>60000</v>
      </c>
      <c r="I203" s="80">
        <v>60000</v>
      </c>
      <c r="J203" s="80">
        <v>60000</v>
      </c>
    </row>
    <row r="204" spans="1:10" ht="14.25" customHeight="1" x14ac:dyDescent="0.25">
      <c r="A204" s="199">
        <v>3221</v>
      </c>
      <c r="B204" s="225"/>
      <c r="C204" s="185" t="s">
        <v>165</v>
      </c>
      <c r="D204" s="179" t="s">
        <v>398</v>
      </c>
      <c r="E204" s="84">
        <v>0</v>
      </c>
      <c r="F204" s="80">
        <v>3583.52</v>
      </c>
      <c r="G204" s="80">
        <v>2000</v>
      </c>
      <c r="H204" s="80">
        <v>2000</v>
      </c>
      <c r="I204" s="80">
        <v>2000</v>
      </c>
      <c r="J204" s="80">
        <v>2000</v>
      </c>
    </row>
    <row r="205" spans="1:10" ht="24" customHeight="1" x14ac:dyDescent="0.25">
      <c r="A205" s="199">
        <v>3221</v>
      </c>
      <c r="B205" s="225"/>
      <c r="C205" s="185" t="s">
        <v>399</v>
      </c>
      <c r="D205" s="179" t="s">
        <v>400</v>
      </c>
      <c r="E205" s="84">
        <v>0</v>
      </c>
      <c r="F205" s="80">
        <v>0</v>
      </c>
      <c r="G205" s="80">
        <v>0</v>
      </c>
      <c r="H205" s="80">
        <v>0</v>
      </c>
      <c r="I205" s="80">
        <v>0</v>
      </c>
      <c r="J205" s="80">
        <v>0</v>
      </c>
    </row>
    <row r="206" spans="1:10" ht="30" customHeight="1" x14ac:dyDescent="0.25">
      <c r="A206" s="199">
        <v>3231</v>
      </c>
      <c r="B206" s="225"/>
      <c r="C206" s="185" t="s">
        <v>166</v>
      </c>
      <c r="D206" s="179" t="s">
        <v>401</v>
      </c>
      <c r="E206" s="84">
        <v>20767.169999999998</v>
      </c>
      <c r="F206" s="80">
        <v>21707.61</v>
      </c>
      <c r="G206" s="80">
        <v>14000</v>
      </c>
      <c r="H206" s="80">
        <v>14000</v>
      </c>
      <c r="I206" s="80">
        <v>14000</v>
      </c>
      <c r="J206" s="80">
        <v>14000</v>
      </c>
    </row>
    <row r="207" spans="1:10" ht="14.25" customHeight="1" x14ac:dyDescent="0.25">
      <c r="A207" s="199">
        <v>3231</v>
      </c>
      <c r="B207" s="225"/>
      <c r="C207" s="185" t="s">
        <v>402</v>
      </c>
      <c r="D207" s="179" t="s">
        <v>403</v>
      </c>
      <c r="E207" s="84">
        <v>690</v>
      </c>
      <c r="F207" s="80">
        <v>0</v>
      </c>
      <c r="G207" s="80">
        <v>0</v>
      </c>
      <c r="H207" s="80">
        <v>0</v>
      </c>
      <c r="I207" s="80">
        <v>0</v>
      </c>
      <c r="J207" s="80">
        <v>0</v>
      </c>
    </row>
    <row r="208" spans="1:10" ht="27.75" customHeight="1" x14ac:dyDescent="0.25">
      <c r="A208" s="199">
        <v>3233</v>
      </c>
      <c r="B208" s="225"/>
      <c r="C208" s="185" t="s">
        <v>167</v>
      </c>
      <c r="D208" s="179" t="s">
        <v>404</v>
      </c>
      <c r="E208" s="84">
        <v>0</v>
      </c>
      <c r="F208" s="80">
        <v>3981.68</v>
      </c>
      <c r="G208" s="80">
        <v>0</v>
      </c>
      <c r="H208" s="80">
        <v>0</v>
      </c>
      <c r="I208" s="80">
        <v>0</v>
      </c>
      <c r="J208" s="80">
        <v>0</v>
      </c>
    </row>
    <row r="209" spans="1:10" ht="14.25" customHeight="1" x14ac:dyDescent="0.25">
      <c r="A209" s="199">
        <v>3237</v>
      </c>
      <c r="B209" s="225"/>
      <c r="C209" s="185" t="s">
        <v>405</v>
      </c>
      <c r="D209" s="179" t="s">
        <v>406</v>
      </c>
      <c r="E209" s="84">
        <v>0</v>
      </c>
      <c r="F209" s="80">
        <v>0</v>
      </c>
      <c r="G209" s="80">
        <v>0</v>
      </c>
      <c r="H209" s="80">
        <v>0</v>
      </c>
      <c r="I209" s="80">
        <v>0</v>
      </c>
      <c r="J209" s="80">
        <v>0</v>
      </c>
    </row>
    <row r="210" spans="1:10" ht="14.25" customHeight="1" x14ac:dyDescent="0.25">
      <c r="A210" s="199">
        <v>3237</v>
      </c>
      <c r="B210" s="225"/>
      <c r="C210" s="185" t="s">
        <v>168</v>
      </c>
      <c r="D210" s="179" t="s">
        <v>407</v>
      </c>
      <c r="E210" s="84">
        <v>54359.06</v>
      </c>
      <c r="F210" s="80">
        <v>13043.34</v>
      </c>
      <c r="G210" s="109">
        <v>7000</v>
      </c>
      <c r="H210" s="109">
        <v>7000</v>
      </c>
      <c r="I210" s="109">
        <v>7000</v>
      </c>
      <c r="J210" s="109">
        <v>7000</v>
      </c>
    </row>
    <row r="211" spans="1:10" ht="23.25" customHeight="1" x14ac:dyDescent="0.25">
      <c r="A211" s="199">
        <v>3237</v>
      </c>
      <c r="B211" s="225"/>
      <c r="C211" s="185" t="s">
        <v>408</v>
      </c>
      <c r="D211" s="179" t="s">
        <v>409</v>
      </c>
      <c r="E211" s="84">
        <v>17520</v>
      </c>
      <c r="F211" s="80">
        <v>0</v>
      </c>
      <c r="G211" s="80">
        <v>0</v>
      </c>
      <c r="H211" s="80">
        <v>0</v>
      </c>
      <c r="I211" s="80">
        <v>0</v>
      </c>
      <c r="J211" s="80">
        <v>0</v>
      </c>
    </row>
    <row r="212" spans="1:10" ht="14.25" customHeight="1" x14ac:dyDescent="0.25">
      <c r="A212" s="199">
        <v>3239</v>
      </c>
      <c r="B212" s="225"/>
      <c r="C212" s="185" t="s">
        <v>410</v>
      </c>
      <c r="D212" s="179" t="s">
        <v>411</v>
      </c>
      <c r="E212" s="84">
        <v>0</v>
      </c>
      <c r="F212" s="80">
        <v>0</v>
      </c>
      <c r="G212" s="80">
        <v>0</v>
      </c>
      <c r="H212" s="80">
        <v>0</v>
      </c>
      <c r="I212" s="80">
        <v>0</v>
      </c>
      <c r="J212" s="80">
        <v>0</v>
      </c>
    </row>
    <row r="213" spans="1:10" ht="14.25" customHeight="1" x14ac:dyDescent="0.25">
      <c r="A213" s="199">
        <v>3239</v>
      </c>
      <c r="B213" s="225"/>
      <c r="C213" s="185" t="s">
        <v>169</v>
      </c>
      <c r="D213" s="179" t="s">
        <v>412</v>
      </c>
      <c r="E213" s="84">
        <v>353.38</v>
      </c>
      <c r="F213" s="80">
        <v>3981.68</v>
      </c>
      <c r="G213" s="80">
        <v>0</v>
      </c>
      <c r="H213" s="80">
        <v>0</v>
      </c>
      <c r="I213" s="80">
        <v>0</v>
      </c>
      <c r="J213" s="80">
        <v>0</v>
      </c>
    </row>
    <row r="214" spans="1:10" ht="28.5" customHeight="1" x14ac:dyDescent="0.25">
      <c r="A214" s="199">
        <v>3241</v>
      </c>
      <c r="B214" s="225"/>
      <c r="C214" s="185" t="s">
        <v>170</v>
      </c>
      <c r="D214" s="179" t="s">
        <v>383</v>
      </c>
      <c r="E214" s="84">
        <v>36331.449999999997</v>
      </c>
      <c r="F214" s="80">
        <v>58297.17</v>
      </c>
      <c r="G214" s="80">
        <v>40000</v>
      </c>
      <c r="H214" s="80">
        <v>40000</v>
      </c>
      <c r="I214" s="80">
        <v>40000</v>
      </c>
      <c r="J214" s="80">
        <v>40000</v>
      </c>
    </row>
    <row r="215" spans="1:10" ht="14.25" customHeight="1" x14ac:dyDescent="0.25">
      <c r="A215" s="199">
        <v>3292</v>
      </c>
      <c r="B215" s="225"/>
      <c r="C215" s="185" t="s">
        <v>171</v>
      </c>
      <c r="D215" s="179" t="s">
        <v>413</v>
      </c>
      <c r="E215" s="84">
        <v>1951.37</v>
      </c>
      <c r="F215" s="80">
        <v>5636.14</v>
      </c>
      <c r="G215" s="80">
        <v>3000</v>
      </c>
      <c r="H215" s="80">
        <v>2000</v>
      </c>
      <c r="I215" s="80">
        <v>3000</v>
      </c>
      <c r="J215" s="80">
        <v>3000</v>
      </c>
    </row>
    <row r="216" spans="1:10" ht="14.25" customHeight="1" x14ac:dyDescent="0.25">
      <c r="A216" s="199">
        <v>3293</v>
      </c>
      <c r="B216" s="225"/>
      <c r="C216" s="185" t="s">
        <v>172</v>
      </c>
      <c r="D216" s="179" t="s">
        <v>414</v>
      </c>
      <c r="E216" s="84">
        <v>0</v>
      </c>
      <c r="F216" s="80">
        <v>199.08</v>
      </c>
      <c r="G216" s="80">
        <v>1500</v>
      </c>
      <c r="H216" s="80">
        <v>700</v>
      </c>
      <c r="I216" s="80">
        <v>1500</v>
      </c>
      <c r="J216" s="80">
        <v>1500</v>
      </c>
    </row>
    <row r="217" spans="1:10" ht="23.25" customHeight="1" x14ac:dyDescent="0.25">
      <c r="A217" s="199">
        <v>3681</v>
      </c>
      <c r="B217" s="225"/>
      <c r="C217" s="185" t="s">
        <v>415</v>
      </c>
      <c r="D217" s="179" t="s">
        <v>416</v>
      </c>
      <c r="E217" s="84">
        <v>9420.1200000000008</v>
      </c>
      <c r="F217" s="80">
        <v>0</v>
      </c>
      <c r="G217" s="80">
        <v>0</v>
      </c>
      <c r="H217" s="80">
        <v>0</v>
      </c>
      <c r="I217" s="80">
        <v>0</v>
      </c>
      <c r="J217" s="80">
        <v>0</v>
      </c>
    </row>
    <row r="218" spans="1:10" ht="27.75" customHeight="1" x14ac:dyDescent="0.25">
      <c r="A218" s="199">
        <v>3681</v>
      </c>
      <c r="B218" s="225"/>
      <c r="C218" s="185" t="s">
        <v>417</v>
      </c>
      <c r="D218" s="179" t="s">
        <v>416</v>
      </c>
      <c r="E218" s="84">
        <v>0</v>
      </c>
      <c r="F218" s="80">
        <v>0</v>
      </c>
      <c r="G218" s="80">
        <v>0</v>
      </c>
      <c r="H218" s="80">
        <v>0</v>
      </c>
      <c r="I218" s="80">
        <v>0</v>
      </c>
      <c r="J218" s="80">
        <v>0</v>
      </c>
    </row>
    <row r="219" spans="1:10" ht="39" customHeight="1" x14ac:dyDescent="0.25">
      <c r="A219" s="199">
        <v>3693</v>
      </c>
      <c r="B219" s="225"/>
      <c r="C219" s="185" t="s">
        <v>418</v>
      </c>
      <c r="D219" s="179" t="s">
        <v>419</v>
      </c>
      <c r="E219" s="84">
        <v>0</v>
      </c>
      <c r="F219" s="80">
        <v>0</v>
      </c>
      <c r="G219" s="80">
        <v>0</v>
      </c>
      <c r="H219" s="80">
        <v>0</v>
      </c>
      <c r="I219" s="80">
        <v>0</v>
      </c>
      <c r="J219" s="80">
        <v>0</v>
      </c>
    </row>
    <row r="220" spans="1:10" ht="33.75" customHeight="1" x14ac:dyDescent="0.25">
      <c r="A220" s="199">
        <v>36931</v>
      </c>
      <c r="B220" s="225"/>
      <c r="C220" s="185" t="s">
        <v>420</v>
      </c>
      <c r="D220" s="179" t="s">
        <v>421</v>
      </c>
      <c r="E220" s="84">
        <v>6045</v>
      </c>
      <c r="F220" s="80">
        <v>0</v>
      </c>
      <c r="G220" s="80">
        <v>0</v>
      </c>
      <c r="H220" s="80">
        <v>0</v>
      </c>
      <c r="I220" s="80">
        <v>0</v>
      </c>
      <c r="J220" s="80">
        <v>0</v>
      </c>
    </row>
    <row r="221" spans="1:10" ht="33.75" customHeight="1" x14ac:dyDescent="0.25">
      <c r="A221" s="271">
        <v>42</v>
      </c>
      <c r="B221" s="272"/>
      <c r="C221" s="273"/>
      <c r="D221" s="198" t="s">
        <v>30</v>
      </c>
      <c r="E221" s="175">
        <f t="shared" ref="E221:G221" si="83">SUM(E222:E224)</f>
        <v>0</v>
      </c>
      <c r="F221" s="175">
        <f t="shared" si="83"/>
        <v>8000</v>
      </c>
      <c r="G221" s="175">
        <f t="shared" si="83"/>
        <v>8000</v>
      </c>
      <c r="H221" s="175">
        <f t="shared" ref="H221:J221" si="84">SUM(H222:H224)</f>
        <v>8000</v>
      </c>
      <c r="I221" s="175">
        <f t="shared" si="84"/>
        <v>8000</v>
      </c>
      <c r="J221" s="175">
        <f t="shared" si="84"/>
        <v>8000</v>
      </c>
    </row>
    <row r="222" spans="1:10" ht="25.5" customHeight="1" x14ac:dyDescent="0.25">
      <c r="A222" s="199">
        <v>4221</v>
      </c>
      <c r="B222" s="225"/>
      <c r="C222" s="185" t="s">
        <v>422</v>
      </c>
      <c r="D222" s="179" t="s">
        <v>423</v>
      </c>
      <c r="E222" s="84">
        <v>0</v>
      </c>
      <c r="F222" s="80">
        <v>0</v>
      </c>
      <c r="G222" s="80">
        <v>0</v>
      </c>
      <c r="H222" s="80">
        <v>0</v>
      </c>
      <c r="I222" s="80">
        <v>0</v>
      </c>
      <c r="J222" s="80">
        <v>0</v>
      </c>
    </row>
    <row r="223" spans="1:10" ht="13.9" customHeight="1" x14ac:dyDescent="0.25">
      <c r="A223" s="199">
        <v>4221</v>
      </c>
      <c r="B223" s="225"/>
      <c r="C223" s="185" t="s">
        <v>160</v>
      </c>
      <c r="D223" s="179" t="s">
        <v>424</v>
      </c>
      <c r="E223" s="84">
        <v>0</v>
      </c>
      <c r="F223" s="80">
        <v>8000</v>
      </c>
      <c r="G223" s="80">
        <v>8000</v>
      </c>
      <c r="H223" s="80">
        <v>8000</v>
      </c>
      <c r="I223" s="80">
        <v>8000</v>
      </c>
      <c r="J223" s="80">
        <v>8000</v>
      </c>
    </row>
    <row r="224" spans="1:10" ht="23.25" customHeight="1" x14ac:dyDescent="0.25">
      <c r="A224" s="199">
        <v>4521</v>
      </c>
      <c r="B224" s="225"/>
      <c r="C224" s="185" t="s">
        <v>425</v>
      </c>
      <c r="D224" s="179" t="s">
        <v>426</v>
      </c>
      <c r="E224" s="84">
        <v>0</v>
      </c>
      <c r="F224" s="80">
        <v>0</v>
      </c>
      <c r="G224" s="80">
        <v>0</v>
      </c>
      <c r="H224" s="80">
        <v>0</v>
      </c>
      <c r="I224" s="80">
        <v>0</v>
      </c>
      <c r="J224" s="80">
        <v>0</v>
      </c>
    </row>
    <row r="225" spans="1:10" ht="11.45" customHeight="1" x14ac:dyDescent="0.25">
      <c r="A225" s="199"/>
      <c r="B225" s="225"/>
      <c r="C225" s="179"/>
      <c r="D225" s="179"/>
      <c r="E225" s="84"/>
      <c r="F225" s="80"/>
      <c r="G225" s="80"/>
      <c r="H225" s="80"/>
      <c r="I225" s="193"/>
      <c r="J225" s="193"/>
    </row>
    <row r="226" spans="1:10" ht="12" customHeight="1" x14ac:dyDescent="0.25">
      <c r="A226" s="299">
        <v>6</v>
      </c>
      <c r="B226" s="300"/>
      <c r="C226" s="301"/>
      <c r="D226" s="201" t="s">
        <v>321</v>
      </c>
      <c r="E226" s="202">
        <f>E227+E229</f>
        <v>1009741.22</v>
      </c>
      <c r="F226" s="202">
        <f>F227+F229</f>
        <v>266330.17000000004</v>
      </c>
      <c r="G226" s="202">
        <f t="shared" ref="G226" si="85">G227+G229</f>
        <v>217500</v>
      </c>
      <c r="H226" s="202">
        <f t="shared" ref="H226:J226" si="86">H227+H229</f>
        <v>215300</v>
      </c>
      <c r="I226" s="202">
        <f t="shared" si="86"/>
        <v>217500</v>
      </c>
      <c r="J226" s="202">
        <f t="shared" si="86"/>
        <v>217500</v>
      </c>
    </row>
    <row r="227" spans="1:10" ht="14.25" customHeight="1" x14ac:dyDescent="0.25">
      <c r="A227" s="299"/>
      <c r="B227" s="300"/>
      <c r="C227" s="301"/>
      <c r="D227" s="201" t="s">
        <v>427</v>
      </c>
      <c r="E227" s="202">
        <f>E228</f>
        <v>868734.22</v>
      </c>
      <c r="F227" s="202">
        <f>F228</f>
        <v>125000</v>
      </c>
      <c r="G227" s="202">
        <f t="shared" ref="G227:J227" si="87">G228</f>
        <v>47500</v>
      </c>
      <c r="H227" s="202">
        <f t="shared" si="87"/>
        <v>48198.47</v>
      </c>
      <c r="I227" s="202">
        <f t="shared" si="87"/>
        <v>47500</v>
      </c>
      <c r="J227" s="202">
        <f t="shared" si="87"/>
        <v>47500</v>
      </c>
    </row>
    <row r="228" spans="1:10" ht="39" customHeight="1" x14ac:dyDescent="0.25">
      <c r="A228" s="223">
        <v>6381</v>
      </c>
      <c r="B228" s="224"/>
      <c r="C228" s="213" t="s">
        <v>428</v>
      </c>
      <c r="D228" s="213" t="s">
        <v>429</v>
      </c>
      <c r="E228" s="65">
        <v>868734.22</v>
      </c>
      <c r="F228" s="53">
        <v>125000</v>
      </c>
      <c r="G228" s="53">
        <v>47500</v>
      </c>
      <c r="H228" s="53">
        <v>48198.47</v>
      </c>
      <c r="I228" s="53">
        <v>47500</v>
      </c>
      <c r="J228" s="53">
        <v>47500</v>
      </c>
    </row>
    <row r="229" spans="1:10" ht="14.25" customHeight="1" x14ac:dyDescent="0.25">
      <c r="A229" s="299"/>
      <c r="B229" s="300">
        <v>92</v>
      </c>
      <c r="C229" s="301"/>
      <c r="D229" s="201" t="s">
        <v>249</v>
      </c>
      <c r="E229" s="202">
        <f>E230</f>
        <v>141007</v>
      </c>
      <c r="F229" s="202">
        <f>F230</f>
        <v>141330.17000000001</v>
      </c>
      <c r="G229" s="202">
        <f t="shared" ref="G229:J229" si="88">G230</f>
        <v>170000</v>
      </c>
      <c r="H229" s="202">
        <f t="shared" si="88"/>
        <v>167101.53</v>
      </c>
      <c r="I229" s="202">
        <f t="shared" si="88"/>
        <v>170000</v>
      </c>
      <c r="J229" s="202">
        <f t="shared" si="88"/>
        <v>170000</v>
      </c>
    </row>
    <row r="230" spans="1:10" ht="14.25" customHeight="1" x14ac:dyDescent="0.25">
      <c r="A230" s="207"/>
      <c r="B230" s="226">
        <v>92</v>
      </c>
      <c r="C230" s="227"/>
      <c r="D230" s="228" t="s">
        <v>249</v>
      </c>
      <c r="E230" s="114">
        <v>141007</v>
      </c>
      <c r="F230" s="115">
        <v>141330.17000000001</v>
      </c>
      <c r="G230" s="115">
        <v>170000</v>
      </c>
      <c r="H230" s="115">
        <v>167101.53</v>
      </c>
      <c r="I230" s="210">
        <v>170000</v>
      </c>
      <c r="J230" s="210">
        <v>170000</v>
      </c>
    </row>
    <row r="231" spans="1:10" ht="14.25" customHeight="1" x14ac:dyDescent="0.25">
      <c r="A231" s="199"/>
      <c r="B231" s="225"/>
      <c r="C231" s="185"/>
      <c r="D231" s="179"/>
      <c r="E231" s="84"/>
      <c r="F231" s="80"/>
      <c r="G231" s="80"/>
      <c r="H231" s="80"/>
      <c r="I231" s="193"/>
      <c r="J231" s="193"/>
    </row>
    <row r="232" spans="1:10" ht="14.25" customHeight="1" x14ac:dyDescent="0.25">
      <c r="A232" s="199"/>
      <c r="B232" s="225"/>
      <c r="C232" s="185"/>
      <c r="D232" s="179"/>
      <c r="E232" s="84"/>
      <c r="F232" s="80"/>
      <c r="G232" s="80"/>
      <c r="H232" s="80"/>
      <c r="I232" s="193"/>
      <c r="J232" s="193"/>
    </row>
    <row r="233" spans="1:10" ht="14.25" customHeight="1" x14ac:dyDescent="0.25">
      <c r="A233" s="199"/>
      <c r="B233" s="225"/>
      <c r="C233" s="185"/>
      <c r="D233" s="179"/>
      <c r="E233" s="84"/>
      <c r="F233" s="80"/>
      <c r="G233" s="80"/>
      <c r="H233" s="80"/>
      <c r="I233" s="193"/>
      <c r="J233" s="193"/>
    </row>
    <row r="234" spans="1:10" ht="14.25" customHeight="1" x14ac:dyDescent="0.25">
      <c r="A234" s="280" t="s">
        <v>88</v>
      </c>
      <c r="B234" s="281"/>
      <c r="C234" s="282"/>
      <c r="D234" s="164" t="s">
        <v>89</v>
      </c>
      <c r="E234" s="166">
        <f>SUM(E235)</f>
        <v>2853.98</v>
      </c>
      <c r="F234" s="166">
        <f>SUM(F235)</f>
        <v>3981.68</v>
      </c>
      <c r="G234" s="166">
        <f t="shared" ref="G234:J234" si="89">SUM(G235)</f>
        <v>5000</v>
      </c>
      <c r="H234" s="166">
        <f>SUM(H235)</f>
        <v>4481.68</v>
      </c>
      <c r="I234" s="166">
        <f t="shared" si="89"/>
        <v>5000</v>
      </c>
      <c r="J234" s="166">
        <f t="shared" si="89"/>
        <v>5000</v>
      </c>
    </row>
    <row r="235" spans="1:10" ht="14.25" customHeight="1" x14ac:dyDescent="0.25">
      <c r="A235" s="274" t="s">
        <v>96</v>
      </c>
      <c r="B235" s="275"/>
      <c r="C235" s="276"/>
      <c r="D235" s="170" t="s">
        <v>85</v>
      </c>
      <c r="E235" s="172">
        <f t="shared" ref="E235:J237" si="90">SUM(E236)</f>
        <v>2853.98</v>
      </c>
      <c r="F235" s="172">
        <f t="shared" si="90"/>
        <v>3981.68</v>
      </c>
      <c r="G235" s="172">
        <f t="shared" si="90"/>
        <v>5000</v>
      </c>
      <c r="H235" s="172">
        <f t="shared" si="90"/>
        <v>4481.68</v>
      </c>
      <c r="I235" s="172">
        <f t="shared" si="90"/>
        <v>5000</v>
      </c>
      <c r="J235" s="172">
        <f t="shared" si="90"/>
        <v>5000</v>
      </c>
    </row>
    <row r="236" spans="1:10" ht="14.25" customHeight="1" x14ac:dyDescent="0.25">
      <c r="A236" s="299">
        <v>3</v>
      </c>
      <c r="B236" s="300"/>
      <c r="C236" s="301"/>
      <c r="D236" s="201" t="s">
        <v>10</v>
      </c>
      <c r="E236" s="202">
        <f t="shared" si="90"/>
        <v>2853.98</v>
      </c>
      <c r="F236" s="202">
        <f t="shared" si="90"/>
        <v>3981.68</v>
      </c>
      <c r="G236" s="202">
        <f t="shared" si="90"/>
        <v>5000</v>
      </c>
      <c r="H236" s="202">
        <f t="shared" si="90"/>
        <v>4481.68</v>
      </c>
      <c r="I236" s="202">
        <f t="shared" si="90"/>
        <v>5000</v>
      </c>
      <c r="J236" s="202">
        <f t="shared" si="90"/>
        <v>5000</v>
      </c>
    </row>
    <row r="237" spans="1:10" ht="14.25" customHeight="1" x14ac:dyDescent="0.25">
      <c r="A237" s="299">
        <v>32</v>
      </c>
      <c r="B237" s="300"/>
      <c r="C237" s="301"/>
      <c r="D237" s="201" t="s">
        <v>22</v>
      </c>
      <c r="E237" s="202">
        <f>SUM(E238)</f>
        <v>2853.98</v>
      </c>
      <c r="F237" s="202">
        <f>SUM(F238)</f>
        <v>3981.68</v>
      </c>
      <c r="G237" s="202">
        <f t="shared" si="90"/>
        <v>5000</v>
      </c>
      <c r="H237" s="202">
        <f t="shared" si="90"/>
        <v>4481.68</v>
      </c>
      <c r="I237" s="202">
        <f t="shared" si="90"/>
        <v>5000</v>
      </c>
      <c r="J237" s="202">
        <f t="shared" si="90"/>
        <v>5000</v>
      </c>
    </row>
    <row r="238" spans="1:10" ht="14.25" customHeight="1" x14ac:dyDescent="0.25">
      <c r="A238" s="199">
        <v>3222</v>
      </c>
      <c r="B238" s="220"/>
      <c r="C238" s="185" t="s">
        <v>162</v>
      </c>
      <c r="D238" s="179" t="s">
        <v>159</v>
      </c>
      <c r="E238" s="84">
        <v>2853.98</v>
      </c>
      <c r="F238" s="80">
        <v>3981.68</v>
      </c>
      <c r="G238" s="80">
        <v>5000</v>
      </c>
      <c r="H238" s="80">
        <v>4481.68</v>
      </c>
      <c r="I238" s="193">
        <v>5000</v>
      </c>
      <c r="J238" s="193">
        <v>5000</v>
      </c>
    </row>
    <row r="239" spans="1:10" ht="14.25" customHeight="1" x14ac:dyDescent="0.25">
      <c r="A239" s="199"/>
      <c r="B239" s="220"/>
      <c r="C239" s="185"/>
      <c r="D239" s="179"/>
      <c r="E239" s="84"/>
      <c r="F239" s="80"/>
      <c r="G239" s="80"/>
      <c r="H239" s="80"/>
      <c r="I239" s="193"/>
      <c r="J239" s="193"/>
    </row>
    <row r="240" spans="1:10" ht="14.25" customHeight="1" x14ac:dyDescent="0.25">
      <c r="A240" s="199"/>
      <c r="B240" s="220"/>
      <c r="C240" s="185"/>
      <c r="D240" s="179"/>
      <c r="E240" s="84"/>
      <c r="F240" s="80"/>
      <c r="G240" s="80"/>
      <c r="H240" s="80"/>
      <c r="I240" s="193"/>
      <c r="J240" s="193"/>
    </row>
    <row r="241" spans="1:10" ht="14.25" customHeight="1" x14ac:dyDescent="0.25">
      <c r="A241" s="280" t="s">
        <v>154</v>
      </c>
      <c r="B241" s="281"/>
      <c r="C241" s="282"/>
      <c r="D241" s="164" t="s">
        <v>430</v>
      </c>
      <c r="E241" s="166">
        <f t="shared" ref="E241:J241" si="91">E244+E253</f>
        <v>2602.2600000000002</v>
      </c>
      <c r="F241" s="166">
        <f t="shared" si="91"/>
        <v>11200.07</v>
      </c>
      <c r="G241" s="166">
        <f t="shared" ref="G241" si="92">G244+G253</f>
        <v>40500</v>
      </c>
      <c r="H241" s="166">
        <f t="shared" si="91"/>
        <v>36358.080000000002</v>
      </c>
      <c r="I241" s="166">
        <f t="shared" si="91"/>
        <v>40500</v>
      </c>
      <c r="J241" s="166">
        <f t="shared" si="91"/>
        <v>40500</v>
      </c>
    </row>
    <row r="242" spans="1:10" ht="14.25" customHeight="1" x14ac:dyDescent="0.25">
      <c r="A242" s="274" t="s">
        <v>155</v>
      </c>
      <c r="B242" s="275"/>
      <c r="C242" s="276"/>
      <c r="D242" s="170" t="s">
        <v>72</v>
      </c>
      <c r="E242" s="172">
        <f t="shared" ref="E242:J243" si="93">E244</f>
        <v>300</v>
      </c>
      <c r="F242" s="172">
        <f t="shared" si="93"/>
        <v>2866.67</v>
      </c>
      <c r="G242" s="172">
        <f t="shared" ref="G242" si="94">G244</f>
        <v>13500</v>
      </c>
      <c r="H242" s="172">
        <f t="shared" si="93"/>
        <v>12046.079999999998</v>
      </c>
      <c r="I242" s="172">
        <f t="shared" si="93"/>
        <v>13500</v>
      </c>
      <c r="J242" s="172">
        <f t="shared" si="93"/>
        <v>13500</v>
      </c>
    </row>
    <row r="243" spans="1:10" ht="14.25" customHeight="1" x14ac:dyDescent="0.25">
      <c r="A243" s="299" t="s">
        <v>431</v>
      </c>
      <c r="B243" s="300"/>
      <c r="C243" s="301"/>
      <c r="D243" s="201" t="s">
        <v>252</v>
      </c>
      <c r="E243" s="202">
        <f t="shared" si="93"/>
        <v>300</v>
      </c>
      <c r="F243" s="202">
        <f t="shared" si="93"/>
        <v>2866.67</v>
      </c>
      <c r="G243" s="202">
        <f t="shared" ref="G243" si="95">SUM(G244+G253)</f>
        <v>40500</v>
      </c>
      <c r="H243" s="202">
        <f>SUM(H244+H253)</f>
        <v>36358.080000000002</v>
      </c>
      <c r="I243" s="202">
        <f t="shared" ref="I243:J243" si="96">SUM(I244+I253)</f>
        <v>40500</v>
      </c>
      <c r="J243" s="202">
        <f t="shared" si="96"/>
        <v>40500</v>
      </c>
    </row>
    <row r="244" spans="1:10" ht="14.25" customHeight="1" x14ac:dyDescent="0.25">
      <c r="A244" s="299" t="s">
        <v>155</v>
      </c>
      <c r="B244" s="300"/>
      <c r="C244" s="301"/>
      <c r="D244" s="201" t="s">
        <v>72</v>
      </c>
      <c r="E244" s="202">
        <f>E245</f>
        <v>300</v>
      </c>
      <c r="F244" s="202">
        <f>F245</f>
        <v>2866.67</v>
      </c>
      <c r="G244" s="202">
        <f t="shared" ref="G244:J244" si="97">SUM(G245)</f>
        <v>13500</v>
      </c>
      <c r="H244" s="202">
        <f>SUM(H245)</f>
        <v>12046.079999999998</v>
      </c>
      <c r="I244" s="202">
        <f t="shared" si="97"/>
        <v>13500</v>
      </c>
      <c r="J244" s="202">
        <f t="shared" si="97"/>
        <v>13500</v>
      </c>
    </row>
    <row r="245" spans="1:10" ht="14.25" customHeight="1" x14ac:dyDescent="0.25">
      <c r="A245" s="299">
        <v>3</v>
      </c>
      <c r="B245" s="300"/>
      <c r="C245" s="301"/>
      <c r="D245" s="201" t="s">
        <v>10</v>
      </c>
      <c r="E245" s="202">
        <f>E246+E250</f>
        <v>300</v>
      </c>
      <c r="F245" s="202">
        <f>F246+F250</f>
        <v>2866.67</v>
      </c>
      <c r="G245" s="202">
        <f t="shared" ref="G245" si="98">SUM(G246+G250)</f>
        <v>13500</v>
      </c>
      <c r="H245" s="202">
        <f>SUM(H246+H250)</f>
        <v>12046.079999999998</v>
      </c>
      <c r="I245" s="202">
        <f t="shared" ref="I245:J245" si="99">SUM(I246+I250)</f>
        <v>13500</v>
      </c>
      <c r="J245" s="202">
        <f t="shared" si="99"/>
        <v>13500</v>
      </c>
    </row>
    <row r="246" spans="1:10" ht="14.25" customHeight="1" x14ac:dyDescent="0.25">
      <c r="A246" s="299">
        <v>31</v>
      </c>
      <c r="B246" s="300"/>
      <c r="C246" s="301"/>
      <c r="D246" s="201" t="s">
        <v>11</v>
      </c>
      <c r="E246" s="202">
        <f>E247+E248+E249</f>
        <v>300</v>
      </c>
      <c r="F246" s="202">
        <f>SUM(F247:F251)</f>
        <v>2601.23</v>
      </c>
      <c r="G246" s="202">
        <f t="shared" ref="G246" si="100">SUM(G247:G249)</f>
        <v>13500</v>
      </c>
      <c r="H246" s="202">
        <f>SUM(H247:H249)</f>
        <v>11249.759999999998</v>
      </c>
      <c r="I246" s="202">
        <f t="shared" ref="I246:J246" si="101">SUM(I247:I249)</f>
        <v>13500</v>
      </c>
      <c r="J246" s="202">
        <f t="shared" si="101"/>
        <v>13500</v>
      </c>
    </row>
    <row r="247" spans="1:10" ht="14.25" customHeight="1" x14ac:dyDescent="0.25">
      <c r="A247" s="199">
        <v>3111</v>
      </c>
      <c r="B247" s="220"/>
      <c r="C247" s="185" t="s">
        <v>253</v>
      </c>
      <c r="D247" s="179" t="s">
        <v>148</v>
      </c>
      <c r="E247" s="84">
        <v>0</v>
      </c>
      <c r="F247" s="80">
        <v>918.75</v>
      </c>
      <c r="G247" s="80">
        <v>10000</v>
      </c>
      <c r="H247" s="80">
        <v>8111.28</v>
      </c>
      <c r="I247" s="80">
        <v>10000</v>
      </c>
      <c r="J247" s="80">
        <v>10000</v>
      </c>
    </row>
    <row r="248" spans="1:10" ht="14.25" customHeight="1" x14ac:dyDescent="0.25">
      <c r="A248" s="199">
        <v>3121</v>
      </c>
      <c r="B248" s="220"/>
      <c r="C248" s="185" t="s">
        <v>254</v>
      </c>
      <c r="D248" s="179" t="s">
        <v>111</v>
      </c>
      <c r="E248" s="84">
        <v>300</v>
      </c>
      <c r="F248" s="80">
        <f>400+600</f>
        <v>1000</v>
      </c>
      <c r="G248" s="80">
        <v>2000</v>
      </c>
      <c r="H248" s="80">
        <v>1800</v>
      </c>
      <c r="I248" s="80">
        <v>2000</v>
      </c>
      <c r="J248" s="80">
        <v>2000</v>
      </c>
    </row>
    <row r="249" spans="1:10" ht="30.75" customHeight="1" x14ac:dyDescent="0.25">
      <c r="A249" s="199">
        <v>3132</v>
      </c>
      <c r="B249" s="220"/>
      <c r="C249" s="185" t="s">
        <v>255</v>
      </c>
      <c r="D249" s="179" t="s">
        <v>152</v>
      </c>
      <c r="E249" s="84">
        <v>0</v>
      </c>
      <c r="F249" s="80">
        <v>151.6</v>
      </c>
      <c r="G249" s="80">
        <v>1500</v>
      </c>
      <c r="H249" s="80">
        <v>1338.48</v>
      </c>
      <c r="I249" s="80">
        <v>1500</v>
      </c>
      <c r="J249" s="80">
        <v>1500</v>
      </c>
    </row>
    <row r="250" spans="1:10" ht="14.25" customHeight="1" x14ac:dyDescent="0.25">
      <c r="A250" s="299">
        <v>32</v>
      </c>
      <c r="B250" s="300"/>
      <c r="C250" s="301"/>
      <c r="D250" s="201" t="s">
        <v>22</v>
      </c>
      <c r="E250" s="202">
        <f>E251</f>
        <v>0</v>
      </c>
      <c r="F250" s="202">
        <f t="shared" ref="F250:J250" si="102">F251</f>
        <v>265.44</v>
      </c>
      <c r="G250" s="202">
        <f t="shared" si="102"/>
        <v>0</v>
      </c>
      <c r="H250" s="202">
        <f t="shared" si="102"/>
        <v>796.32</v>
      </c>
      <c r="I250" s="202">
        <f t="shared" si="102"/>
        <v>0</v>
      </c>
      <c r="J250" s="202">
        <f t="shared" si="102"/>
        <v>0</v>
      </c>
    </row>
    <row r="251" spans="1:10" ht="23.25" customHeight="1" x14ac:dyDescent="0.25">
      <c r="A251" s="199">
        <v>3212</v>
      </c>
      <c r="B251" s="220"/>
      <c r="C251" s="185" t="s">
        <v>256</v>
      </c>
      <c r="D251" s="179" t="s">
        <v>158</v>
      </c>
      <c r="E251" s="84">
        <v>0</v>
      </c>
      <c r="F251" s="80">
        <v>265.44</v>
      </c>
      <c r="G251" s="80">
        <v>0</v>
      </c>
      <c r="H251" s="80">
        <v>796.32</v>
      </c>
      <c r="I251" s="193">
        <v>0</v>
      </c>
      <c r="J251" s="193">
        <v>0</v>
      </c>
    </row>
    <row r="252" spans="1:10" ht="14.25" customHeight="1" x14ac:dyDescent="0.25">
      <c r="A252" s="199"/>
      <c r="B252" s="220"/>
      <c r="C252" s="185"/>
      <c r="D252" s="179"/>
      <c r="E252" s="84"/>
      <c r="F252" s="80"/>
      <c r="G252" s="80"/>
      <c r="H252" s="80"/>
      <c r="I252" s="193"/>
      <c r="J252" s="193"/>
    </row>
    <row r="253" spans="1:10" ht="14.25" customHeight="1" x14ac:dyDescent="0.25">
      <c r="A253" s="299" t="s">
        <v>156</v>
      </c>
      <c r="B253" s="300"/>
      <c r="C253" s="301"/>
      <c r="D253" s="201" t="s">
        <v>157</v>
      </c>
      <c r="E253" s="202">
        <f>E254</f>
        <v>2302.2600000000002</v>
      </c>
      <c r="F253" s="202">
        <f>F254</f>
        <v>8333.4</v>
      </c>
      <c r="G253" s="202">
        <f t="shared" ref="G253:J253" si="103">SUM(G254)</f>
        <v>27000</v>
      </c>
      <c r="H253" s="202">
        <f>SUM(H254)</f>
        <v>24312</v>
      </c>
      <c r="I253" s="202">
        <f t="shared" si="103"/>
        <v>27000</v>
      </c>
      <c r="J253" s="202">
        <f t="shared" si="103"/>
        <v>27000</v>
      </c>
    </row>
    <row r="254" spans="1:10" ht="14.25" customHeight="1" x14ac:dyDescent="0.25">
      <c r="A254" s="299">
        <v>3</v>
      </c>
      <c r="B254" s="300"/>
      <c r="C254" s="301"/>
      <c r="D254" s="201" t="s">
        <v>10</v>
      </c>
      <c r="E254" s="202">
        <f>E255+E259</f>
        <v>2302.2600000000002</v>
      </c>
      <c r="F254" s="202">
        <f>F255+F259</f>
        <v>8333.4</v>
      </c>
      <c r="G254" s="202">
        <f t="shared" ref="G254" si="104">SUM(G255+G259)</f>
        <v>27000</v>
      </c>
      <c r="H254" s="202">
        <f>SUM(H255+H259)</f>
        <v>24312</v>
      </c>
      <c r="I254" s="202">
        <f t="shared" ref="I254:J254" si="105">SUM(I255+I259)</f>
        <v>27000</v>
      </c>
      <c r="J254" s="202">
        <f t="shared" si="105"/>
        <v>27000</v>
      </c>
    </row>
    <row r="255" spans="1:10" ht="14.25" customHeight="1" x14ac:dyDescent="0.25">
      <c r="A255" s="299">
        <v>31</v>
      </c>
      <c r="B255" s="300"/>
      <c r="C255" s="301"/>
      <c r="D255" s="201" t="s">
        <v>11</v>
      </c>
      <c r="E255" s="202">
        <f>E256+E257+E258</f>
        <v>2302.2600000000002</v>
      </c>
      <c r="F255" s="202">
        <f>F256+F257+F258</f>
        <v>8333.4</v>
      </c>
      <c r="G255" s="202">
        <f t="shared" ref="G255" si="106">SUM(G256:G258)</f>
        <v>27000</v>
      </c>
      <c r="H255" s="202">
        <f>SUM(H256:H258)</f>
        <v>24312</v>
      </c>
      <c r="I255" s="202">
        <f t="shared" ref="I255:J255" si="107">SUM(I256:I258)</f>
        <v>27000</v>
      </c>
      <c r="J255" s="202">
        <f t="shared" si="107"/>
        <v>27000</v>
      </c>
    </row>
    <row r="256" spans="1:10" ht="14.25" customHeight="1" x14ac:dyDescent="0.25">
      <c r="A256" s="199">
        <v>3111</v>
      </c>
      <c r="B256" s="229"/>
      <c r="C256" s="185" t="s">
        <v>257</v>
      </c>
      <c r="D256" s="179" t="s">
        <v>148</v>
      </c>
      <c r="E256" s="230">
        <v>1976.19</v>
      </c>
      <c r="F256" s="231">
        <f>2100+5053.15</f>
        <v>7153.15</v>
      </c>
      <c r="G256" s="231">
        <v>22000</v>
      </c>
      <c r="H256" s="231">
        <v>20868.66</v>
      </c>
      <c r="I256" s="231">
        <v>22000</v>
      </c>
      <c r="J256" s="231">
        <v>22000</v>
      </c>
    </row>
    <row r="257" spans="1:10" ht="14.25" customHeight="1" x14ac:dyDescent="0.25">
      <c r="A257" s="199">
        <v>3121</v>
      </c>
      <c r="B257" s="220"/>
      <c r="C257" s="185" t="s">
        <v>258</v>
      </c>
      <c r="D257" s="179" t="s">
        <v>111</v>
      </c>
      <c r="E257" s="84">
        <v>0</v>
      </c>
      <c r="F257" s="80">
        <v>0</v>
      </c>
      <c r="G257" s="80">
        <v>0</v>
      </c>
      <c r="H257" s="80">
        <v>0</v>
      </c>
      <c r="I257" s="80">
        <v>0</v>
      </c>
      <c r="J257" s="80">
        <v>0</v>
      </c>
    </row>
    <row r="258" spans="1:10" ht="24" customHeight="1" x14ac:dyDescent="0.25">
      <c r="A258" s="199">
        <v>3132</v>
      </c>
      <c r="B258" s="220"/>
      <c r="C258" s="185" t="s">
        <v>259</v>
      </c>
      <c r="D258" s="179" t="s">
        <v>152</v>
      </c>
      <c r="E258" s="84">
        <v>326.07</v>
      </c>
      <c r="F258" s="80">
        <f>346.52+833.73</f>
        <v>1180.25</v>
      </c>
      <c r="G258" s="80">
        <v>5000</v>
      </c>
      <c r="H258" s="80">
        <v>3443.34</v>
      </c>
      <c r="I258" s="80">
        <v>5000</v>
      </c>
      <c r="J258" s="80">
        <v>5000</v>
      </c>
    </row>
    <row r="259" spans="1:10" ht="14.25" customHeight="1" x14ac:dyDescent="0.25">
      <c r="A259" s="299">
        <v>32</v>
      </c>
      <c r="B259" s="300"/>
      <c r="C259" s="301"/>
      <c r="D259" s="201" t="s">
        <v>22</v>
      </c>
      <c r="E259" s="202">
        <f>E260</f>
        <v>0</v>
      </c>
      <c r="F259" s="202">
        <f>F260</f>
        <v>0</v>
      </c>
      <c r="G259" s="202">
        <f t="shared" ref="G259:J259" si="108">SUM(G260)</f>
        <v>0</v>
      </c>
      <c r="H259" s="202">
        <f>SUM(H260)</f>
        <v>0</v>
      </c>
      <c r="I259" s="202">
        <f t="shared" si="108"/>
        <v>0</v>
      </c>
      <c r="J259" s="202">
        <f t="shared" si="108"/>
        <v>0</v>
      </c>
    </row>
    <row r="260" spans="1:10" ht="24.75" customHeight="1" x14ac:dyDescent="0.25">
      <c r="A260" s="199">
        <v>3212</v>
      </c>
      <c r="B260" s="220"/>
      <c r="C260" s="185" t="s">
        <v>260</v>
      </c>
      <c r="D260" s="179" t="s">
        <v>158</v>
      </c>
      <c r="E260" s="84">
        <v>0</v>
      </c>
      <c r="F260" s="80">
        <v>0</v>
      </c>
      <c r="G260" s="80">
        <v>0</v>
      </c>
      <c r="H260" s="80">
        <v>0</v>
      </c>
      <c r="I260" s="80">
        <v>0</v>
      </c>
      <c r="J260" s="80">
        <v>0</v>
      </c>
    </row>
    <row r="261" spans="1:10" ht="14.25" customHeight="1" x14ac:dyDescent="0.25">
      <c r="A261" s="199"/>
      <c r="B261" s="220"/>
      <c r="C261" s="185"/>
      <c r="D261" s="179"/>
      <c r="E261" s="84"/>
      <c r="F261" s="80"/>
      <c r="G261" s="80"/>
      <c r="H261" s="80"/>
      <c r="I261" s="193"/>
      <c r="J261" s="193"/>
    </row>
    <row r="262" spans="1:10" ht="14.25" customHeight="1" x14ac:dyDescent="0.25">
      <c r="A262" s="211"/>
      <c r="B262" s="163"/>
      <c r="C262" s="161"/>
      <c r="D262" s="213"/>
      <c r="E262" s="65"/>
      <c r="F262" s="53"/>
      <c r="G262" s="53"/>
      <c r="H262" s="80"/>
      <c r="I262" s="197"/>
      <c r="J262" s="197"/>
    </row>
    <row r="263" spans="1:10" ht="14.25" customHeight="1" x14ac:dyDescent="0.25">
      <c r="A263" s="205"/>
      <c r="B263" s="200"/>
      <c r="C263" s="196"/>
      <c r="D263" s="196"/>
      <c r="E263" s="82"/>
      <c r="F263" s="81"/>
      <c r="G263" s="81"/>
      <c r="H263" s="81"/>
      <c r="I263" s="219"/>
      <c r="J263" s="219"/>
    </row>
    <row r="264" spans="1:10" ht="14.25" customHeight="1" x14ac:dyDescent="0.25">
      <c r="A264" s="280" t="s">
        <v>87</v>
      </c>
      <c r="B264" s="281"/>
      <c r="C264" s="282"/>
      <c r="D264" s="164" t="s">
        <v>83</v>
      </c>
      <c r="E264" s="166">
        <f>SUM(E265)</f>
        <v>3562924.83</v>
      </c>
      <c r="F264" s="166">
        <f>SUM(F265)</f>
        <v>469011.61</v>
      </c>
      <c r="G264" s="166">
        <v>0</v>
      </c>
      <c r="H264" s="166">
        <f>SUM(H265)</f>
        <v>0</v>
      </c>
      <c r="I264" s="166">
        <v>0</v>
      </c>
      <c r="J264" s="166">
        <v>0</v>
      </c>
    </row>
    <row r="265" spans="1:10" ht="14.25" customHeight="1" x14ac:dyDescent="0.25">
      <c r="A265" s="299" t="s">
        <v>95</v>
      </c>
      <c r="B265" s="300"/>
      <c r="C265" s="301"/>
      <c r="D265" s="201" t="s">
        <v>84</v>
      </c>
      <c r="E265" s="202">
        <f>E266</f>
        <v>3562924.83</v>
      </c>
      <c r="F265" s="202">
        <f>F266</f>
        <v>469011.61</v>
      </c>
      <c r="G265" s="202">
        <f>SUM(G266+G303)</f>
        <v>0</v>
      </c>
      <c r="H265" s="202">
        <f>SUM(H266)</f>
        <v>0</v>
      </c>
      <c r="I265" s="202">
        <f>SUM(I266+I303)</f>
        <v>0</v>
      </c>
      <c r="J265" s="202">
        <f>SUM(J266+J303)</f>
        <v>0</v>
      </c>
    </row>
    <row r="266" spans="1:10" ht="14.25" customHeight="1" x14ac:dyDescent="0.25">
      <c r="A266" s="299">
        <v>3</v>
      </c>
      <c r="B266" s="300"/>
      <c r="C266" s="301"/>
      <c r="D266" s="201" t="s">
        <v>10</v>
      </c>
      <c r="E266" s="202">
        <f>E267+E271+E291</f>
        <v>3562924.83</v>
      </c>
      <c r="F266" s="202">
        <f>F267+F271+F291</f>
        <v>469011.61</v>
      </c>
      <c r="G266" s="202">
        <f>SUM(G267:G302)</f>
        <v>0</v>
      </c>
      <c r="H266" s="202">
        <f>SUM(H267+H271+H299)</f>
        <v>0</v>
      </c>
      <c r="I266" s="202">
        <f>SUM(I267:I302)</f>
        <v>0</v>
      </c>
      <c r="J266" s="202">
        <f>SUM(J267:J302)</f>
        <v>0</v>
      </c>
    </row>
    <row r="267" spans="1:10" ht="14.25" customHeight="1" x14ac:dyDescent="0.25">
      <c r="A267" s="299">
        <v>31</v>
      </c>
      <c r="B267" s="300"/>
      <c r="C267" s="301" t="s">
        <v>432</v>
      </c>
      <c r="D267" s="201" t="s">
        <v>11</v>
      </c>
      <c r="E267" s="202">
        <f>E268+E269+E270</f>
        <v>175240.2</v>
      </c>
      <c r="F267" s="202">
        <f>F268+F269+F270</f>
        <v>0</v>
      </c>
      <c r="G267" s="202">
        <v>0</v>
      </c>
      <c r="H267" s="202">
        <v>0</v>
      </c>
      <c r="I267" s="202">
        <v>0</v>
      </c>
      <c r="J267" s="202">
        <v>0</v>
      </c>
    </row>
    <row r="268" spans="1:10" ht="14.25" customHeight="1" x14ac:dyDescent="0.25">
      <c r="A268" s="199">
        <v>3111</v>
      </c>
      <c r="B268" s="225"/>
      <c r="C268" s="185" t="s">
        <v>433</v>
      </c>
      <c r="D268" s="179" t="s">
        <v>434</v>
      </c>
      <c r="E268" s="84">
        <v>147748.98000000001</v>
      </c>
      <c r="F268" s="81">
        <v>0</v>
      </c>
      <c r="G268" s="81">
        <v>0</v>
      </c>
      <c r="H268" s="81">
        <v>0</v>
      </c>
      <c r="I268" s="81">
        <v>0</v>
      </c>
      <c r="J268" s="81">
        <v>0</v>
      </c>
    </row>
    <row r="269" spans="1:10" ht="14.25" customHeight="1" x14ac:dyDescent="0.25">
      <c r="A269" s="199">
        <v>3121</v>
      </c>
      <c r="B269" s="225"/>
      <c r="C269" s="185" t="s">
        <v>435</v>
      </c>
      <c r="D269" s="179" t="s">
        <v>111</v>
      </c>
      <c r="E269" s="84">
        <v>3199.09</v>
      </c>
      <c r="F269" s="81">
        <v>0</v>
      </c>
      <c r="G269" s="81">
        <v>0</v>
      </c>
      <c r="H269" s="81">
        <v>0</v>
      </c>
      <c r="I269" s="81">
        <v>0</v>
      </c>
      <c r="J269" s="81">
        <v>0</v>
      </c>
    </row>
    <row r="270" spans="1:10" ht="14.25" customHeight="1" x14ac:dyDescent="0.25">
      <c r="A270" s="199">
        <v>3132</v>
      </c>
      <c r="B270" s="225"/>
      <c r="C270" s="185" t="s">
        <v>436</v>
      </c>
      <c r="D270" s="179" t="s">
        <v>437</v>
      </c>
      <c r="E270" s="84">
        <v>24292.13</v>
      </c>
      <c r="F270" s="81">
        <v>0</v>
      </c>
      <c r="G270" s="81">
        <v>0</v>
      </c>
      <c r="H270" s="81">
        <v>0</v>
      </c>
      <c r="I270" s="81">
        <v>0</v>
      </c>
      <c r="J270" s="81">
        <v>0</v>
      </c>
    </row>
    <row r="271" spans="1:10" ht="14.25" customHeight="1" x14ac:dyDescent="0.25">
      <c r="A271" s="299">
        <v>32</v>
      </c>
      <c r="B271" s="300"/>
      <c r="C271" s="301"/>
      <c r="D271" s="201" t="s">
        <v>22</v>
      </c>
      <c r="E271" s="202">
        <f>SUM(E272:E290)</f>
        <v>1164283.21</v>
      </c>
      <c r="F271" s="202">
        <f>SUM(F272:F290)</f>
        <v>469011.61</v>
      </c>
      <c r="G271" s="202">
        <v>0</v>
      </c>
      <c r="H271" s="202">
        <f>SUM(H272:H295)</f>
        <v>0</v>
      </c>
      <c r="I271" s="202">
        <v>0</v>
      </c>
      <c r="J271" s="202">
        <v>0</v>
      </c>
    </row>
    <row r="272" spans="1:10" ht="14.25" customHeight="1" x14ac:dyDescent="0.25">
      <c r="A272" s="199">
        <v>3211</v>
      </c>
      <c r="B272" s="200"/>
      <c r="C272" s="185" t="s">
        <v>436</v>
      </c>
      <c r="D272" s="179" t="s">
        <v>112</v>
      </c>
      <c r="E272" s="84">
        <f>242.34+9385.68</f>
        <v>9628.02</v>
      </c>
      <c r="F272" s="80">
        <v>0</v>
      </c>
      <c r="G272" s="80">
        <v>0</v>
      </c>
      <c r="H272" s="80">
        <v>0</v>
      </c>
      <c r="I272" s="80">
        <v>0</v>
      </c>
      <c r="J272" s="80">
        <v>0</v>
      </c>
    </row>
    <row r="273" spans="1:10" ht="32.25" customHeight="1" x14ac:dyDescent="0.25">
      <c r="A273" s="199">
        <v>3213</v>
      </c>
      <c r="B273" s="200"/>
      <c r="C273" s="185" t="s">
        <v>438</v>
      </c>
      <c r="D273" s="179" t="s">
        <v>114</v>
      </c>
      <c r="E273" s="84">
        <v>161529.63</v>
      </c>
      <c r="F273" s="80">
        <v>0</v>
      </c>
      <c r="G273" s="80">
        <v>0</v>
      </c>
      <c r="H273" s="80">
        <v>0</v>
      </c>
      <c r="I273" s="80">
        <v>0</v>
      </c>
      <c r="J273" s="80">
        <v>0</v>
      </c>
    </row>
    <row r="274" spans="1:10" ht="14.25" customHeight="1" x14ac:dyDescent="0.25">
      <c r="A274" s="199">
        <v>3221</v>
      </c>
      <c r="B274" s="200"/>
      <c r="C274" s="185" t="s">
        <v>439</v>
      </c>
      <c r="D274" s="179" t="s">
        <v>440</v>
      </c>
      <c r="E274" s="84">
        <v>0</v>
      </c>
      <c r="F274" s="80">
        <v>0</v>
      </c>
      <c r="G274" s="80">
        <v>0</v>
      </c>
      <c r="H274" s="80">
        <v>0</v>
      </c>
      <c r="I274" s="80">
        <v>0</v>
      </c>
      <c r="J274" s="80">
        <v>0</v>
      </c>
    </row>
    <row r="275" spans="1:10" ht="14.25" customHeight="1" x14ac:dyDescent="0.25">
      <c r="A275" s="199">
        <v>3225</v>
      </c>
      <c r="B275" s="200"/>
      <c r="C275" s="185" t="s">
        <v>441</v>
      </c>
      <c r="D275" s="179" t="s">
        <v>442</v>
      </c>
      <c r="E275" s="84">
        <v>0</v>
      </c>
      <c r="F275" s="80">
        <v>0</v>
      </c>
      <c r="G275" s="80">
        <v>0</v>
      </c>
      <c r="H275" s="80">
        <v>0</v>
      </c>
      <c r="I275" s="80">
        <v>0</v>
      </c>
      <c r="J275" s="80">
        <v>0</v>
      </c>
    </row>
    <row r="276" spans="1:10" ht="13.15" customHeight="1" x14ac:dyDescent="0.25">
      <c r="A276" s="199">
        <v>3231</v>
      </c>
      <c r="B276" s="200"/>
      <c r="C276" s="185" t="s">
        <v>443</v>
      </c>
      <c r="D276" s="179" t="s">
        <v>119</v>
      </c>
      <c r="E276" s="84">
        <v>0</v>
      </c>
      <c r="F276" s="80">
        <v>0</v>
      </c>
      <c r="G276" s="80">
        <v>0</v>
      </c>
      <c r="H276" s="80">
        <v>0</v>
      </c>
      <c r="I276" s="80">
        <v>0</v>
      </c>
      <c r="J276" s="80">
        <v>0</v>
      </c>
    </row>
    <row r="277" spans="1:10" ht="13.15" customHeight="1" x14ac:dyDescent="0.25">
      <c r="A277" s="199">
        <v>3233</v>
      </c>
      <c r="B277" s="200"/>
      <c r="C277" s="185" t="s">
        <v>444</v>
      </c>
      <c r="D277" s="179" t="s">
        <v>120</v>
      </c>
      <c r="E277" s="84">
        <f>10763.82+26312.41</f>
        <v>37076.229999999996</v>
      </c>
      <c r="F277" s="80">
        <v>0</v>
      </c>
      <c r="G277" s="80">
        <v>0</v>
      </c>
      <c r="H277" s="80">
        <v>0</v>
      </c>
      <c r="I277" s="80">
        <v>0</v>
      </c>
      <c r="J277" s="80">
        <v>0</v>
      </c>
    </row>
    <row r="278" spans="1:10" ht="13.15" customHeight="1" x14ac:dyDescent="0.25">
      <c r="A278" s="199">
        <v>3235</v>
      </c>
      <c r="B278" s="200"/>
      <c r="C278" s="185" t="s">
        <v>445</v>
      </c>
      <c r="D278" s="179" t="s">
        <v>122</v>
      </c>
      <c r="E278" s="84">
        <v>475</v>
      </c>
      <c r="F278" s="80">
        <v>0</v>
      </c>
      <c r="G278" s="80">
        <v>0</v>
      </c>
      <c r="H278" s="80">
        <v>0</v>
      </c>
      <c r="I278" s="80">
        <v>0</v>
      </c>
      <c r="J278" s="80">
        <v>0</v>
      </c>
    </row>
    <row r="279" spans="1:10" ht="13.15" customHeight="1" x14ac:dyDescent="0.25">
      <c r="A279" s="199">
        <v>3237</v>
      </c>
      <c r="B279" s="200"/>
      <c r="C279" s="185" t="s">
        <v>446</v>
      </c>
      <c r="D279" s="179" t="s">
        <v>124</v>
      </c>
      <c r="E279" s="84">
        <f>273927.16+83346.05</f>
        <v>357273.20999999996</v>
      </c>
      <c r="F279" s="80">
        <v>0</v>
      </c>
      <c r="G279" s="80">
        <v>0</v>
      </c>
      <c r="H279" s="80">
        <v>0</v>
      </c>
      <c r="I279" s="80">
        <v>0</v>
      </c>
      <c r="J279" s="80">
        <v>0</v>
      </c>
    </row>
    <row r="280" spans="1:10" ht="16.5" customHeight="1" x14ac:dyDescent="0.25">
      <c r="A280" s="199">
        <v>3238</v>
      </c>
      <c r="B280" s="200"/>
      <c r="C280" s="185" t="s">
        <v>250</v>
      </c>
      <c r="D280" s="232" t="s">
        <v>447</v>
      </c>
      <c r="E280" s="84">
        <v>0</v>
      </c>
      <c r="F280" s="80">
        <v>248</v>
      </c>
      <c r="G280" s="80">
        <v>0</v>
      </c>
      <c r="H280" s="80">
        <v>0</v>
      </c>
      <c r="I280" s="80">
        <v>0</v>
      </c>
      <c r="J280" s="80">
        <v>0</v>
      </c>
    </row>
    <row r="281" spans="1:10" ht="14.45" customHeight="1" x14ac:dyDescent="0.25">
      <c r="A281" s="199">
        <v>3239</v>
      </c>
      <c r="B281" s="200"/>
      <c r="C281" s="185" t="s">
        <v>448</v>
      </c>
      <c r="D281" s="232" t="s">
        <v>126</v>
      </c>
      <c r="E281" s="84">
        <f>51389.09+117216.73</f>
        <v>168605.82</v>
      </c>
      <c r="F281" s="80">
        <v>0</v>
      </c>
      <c r="G281" s="80">
        <v>0</v>
      </c>
      <c r="H281" s="80">
        <v>0</v>
      </c>
      <c r="I281" s="80">
        <v>0</v>
      </c>
      <c r="J281" s="80">
        <v>0</v>
      </c>
    </row>
    <row r="282" spans="1:10" ht="14.45" customHeight="1" x14ac:dyDescent="0.25">
      <c r="A282" s="199">
        <v>3241</v>
      </c>
      <c r="B282" s="200"/>
      <c r="C282" s="185" t="s">
        <v>449</v>
      </c>
      <c r="D282" s="232" t="s">
        <v>450</v>
      </c>
      <c r="E282" s="84">
        <v>0</v>
      </c>
      <c r="F282" s="80">
        <v>0</v>
      </c>
      <c r="G282" s="80">
        <v>0</v>
      </c>
      <c r="H282" s="80">
        <v>0</v>
      </c>
      <c r="I282" s="80">
        <v>0</v>
      </c>
      <c r="J282" s="80">
        <v>0</v>
      </c>
    </row>
    <row r="283" spans="1:10" ht="14.45" customHeight="1" x14ac:dyDescent="0.25">
      <c r="A283" s="199">
        <v>3292</v>
      </c>
      <c r="B283" s="200"/>
      <c r="C283" s="185" t="s">
        <v>451</v>
      </c>
      <c r="D283" s="232" t="s">
        <v>127</v>
      </c>
      <c r="E283" s="84">
        <v>85.68</v>
      </c>
      <c r="F283" s="80">
        <v>0</v>
      </c>
      <c r="G283" s="80">
        <v>0</v>
      </c>
      <c r="H283" s="80">
        <v>0</v>
      </c>
      <c r="I283" s="80">
        <v>0</v>
      </c>
      <c r="J283" s="80">
        <v>0</v>
      </c>
    </row>
    <row r="284" spans="1:10" ht="14.45" customHeight="1" x14ac:dyDescent="0.25">
      <c r="A284" s="199">
        <v>3293</v>
      </c>
      <c r="B284" s="200"/>
      <c r="C284" s="185" t="s">
        <v>452</v>
      </c>
      <c r="D284" s="232" t="s">
        <v>128</v>
      </c>
      <c r="E284" s="84">
        <f>7310.75+7997.64</f>
        <v>15308.39</v>
      </c>
      <c r="F284" s="80">
        <v>0</v>
      </c>
      <c r="G284" s="80">
        <v>0</v>
      </c>
      <c r="H284" s="80">
        <v>0</v>
      </c>
      <c r="I284" s="80">
        <v>0</v>
      </c>
      <c r="J284" s="80">
        <v>0</v>
      </c>
    </row>
    <row r="285" spans="1:10" ht="14.45" customHeight="1" x14ac:dyDescent="0.25">
      <c r="A285" s="199">
        <v>3294</v>
      </c>
      <c r="B285" s="200"/>
      <c r="C285" s="185" t="s">
        <v>453</v>
      </c>
      <c r="D285" s="232" t="s">
        <v>454</v>
      </c>
      <c r="E285" s="84">
        <v>0</v>
      </c>
      <c r="F285" s="80">
        <v>0</v>
      </c>
      <c r="G285" s="80">
        <v>0</v>
      </c>
      <c r="H285" s="80">
        <v>0</v>
      </c>
      <c r="I285" s="80">
        <v>0</v>
      </c>
      <c r="J285" s="80">
        <v>0</v>
      </c>
    </row>
    <row r="286" spans="1:10" ht="14.45" customHeight="1" x14ac:dyDescent="0.25">
      <c r="A286" s="199">
        <v>3295</v>
      </c>
      <c r="B286" s="200"/>
      <c r="C286" s="185" t="s">
        <v>161</v>
      </c>
      <c r="D286" s="232" t="s">
        <v>130</v>
      </c>
      <c r="E286" s="84">
        <v>0</v>
      </c>
      <c r="F286" s="80">
        <v>3754.86</v>
      </c>
      <c r="G286" s="80">
        <v>0</v>
      </c>
      <c r="H286" s="80">
        <v>0</v>
      </c>
      <c r="I286" s="80">
        <v>0</v>
      </c>
      <c r="J286" s="80">
        <v>0</v>
      </c>
    </row>
    <row r="287" spans="1:10" ht="14.45" customHeight="1" x14ac:dyDescent="0.25">
      <c r="A287" s="199">
        <v>3299</v>
      </c>
      <c r="B287" s="200"/>
      <c r="C287" s="185" t="s">
        <v>455</v>
      </c>
      <c r="D287" s="232" t="s">
        <v>131</v>
      </c>
      <c r="E287" s="84">
        <f>2876.73+22462.57</f>
        <v>25339.3</v>
      </c>
      <c r="F287" s="80">
        <v>0</v>
      </c>
      <c r="G287" s="80">
        <v>0</v>
      </c>
      <c r="H287" s="80">
        <v>0</v>
      </c>
      <c r="I287" s="80">
        <v>0</v>
      </c>
      <c r="J287" s="80">
        <v>0</v>
      </c>
    </row>
    <row r="288" spans="1:10" ht="39.75" customHeight="1" x14ac:dyDescent="0.25">
      <c r="A288" s="199">
        <v>3681</v>
      </c>
      <c r="B288" s="200"/>
      <c r="C288" s="185" t="s">
        <v>456</v>
      </c>
      <c r="D288" s="232" t="s">
        <v>457</v>
      </c>
      <c r="E288" s="84">
        <v>27617.040000000001</v>
      </c>
      <c r="F288" s="80">
        <v>360824.05</v>
      </c>
      <c r="G288" s="80">
        <v>0</v>
      </c>
      <c r="H288" s="80">
        <v>0</v>
      </c>
      <c r="I288" s="80">
        <v>0</v>
      </c>
      <c r="J288" s="80">
        <v>0</v>
      </c>
    </row>
    <row r="289" spans="1:10" ht="43.5" customHeight="1" x14ac:dyDescent="0.25">
      <c r="A289" s="199">
        <v>3693</v>
      </c>
      <c r="B289" s="200"/>
      <c r="C289" s="185" t="s">
        <v>458</v>
      </c>
      <c r="D289" s="232" t="s">
        <v>459</v>
      </c>
      <c r="E289" s="84">
        <v>11492.57</v>
      </c>
      <c r="F289" s="80">
        <v>104184.7</v>
      </c>
      <c r="G289" s="80">
        <v>0</v>
      </c>
      <c r="H289" s="80">
        <v>0</v>
      </c>
      <c r="I289" s="80">
        <v>0</v>
      </c>
      <c r="J289" s="80">
        <v>0</v>
      </c>
    </row>
    <row r="290" spans="1:10" ht="14.45" customHeight="1" x14ac:dyDescent="0.25">
      <c r="A290" s="199">
        <v>3813</v>
      </c>
      <c r="B290" s="200"/>
      <c r="C290" s="185" t="s">
        <v>460</v>
      </c>
      <c r="D290" s="232" t="s">
        <v>461</v>
      </c>
      <c r="E290" s="84">
        <v>349852.32</v>
      </c>
      <c r="F290" s="80">
        <v>0</v>
      </c>
      <c r="G290" s="80">
        <v>0</v>
      </c>
      <c r="H290" s="80">
        <v>0</v>
      </c>
      <c r="I290" s="80">
        <v>0</v>
      </c>
      <c r="J290" s="80">
        <v>0</v>
      </c>
    </row>
    <row r="291" spans="1:10" ht="26.25" customHeight="1" x14ac:dyDescent="0.25">
      <c r="A291" s="233">
        <v>42</v>
      </c>
      <c r="B291" s="234"/>
      <c r="C291" s="198"/>
      <c r="D291" s="198" t="s">
        <v>30</v>
      </c>
      <c r="E291" s="175">
        <f>SUM(E292:E295)</f>
        <v>2223401.42</v>
      </c>
      <c r="F291" s="175">
        <f>SUM(F292:F295)</f>
        <v>0</v>
      </c>
      <c r="G291" s="175">
        <f t="shared" ref="G291" si="109">SUM(G292:G294)</f>
        <v>0</v>
      </c>
      <c r="H291" s="175">
        <f t="shared" ref="H291:J291" si="110">SUM(H292:H294)</f>
        <v>0</v>
      </c>
      <c r="I291" s="175">
        <f t="shared" si="110"/>
        <v>0</v>
      </c>
      <c r="J291" s="175">
        <f t="shared" si="110"/>
        <v>0</v>
      </c>
    </row>
    <row r="292" spans="1:10" ht="14.45" customHeight="1" x14ac:dyDescent="0.25">
      <c r="A292" s="199">
        <v>4123</v>
      </c>
      <c r="B292" s="200"/>
      <c r="C292" s="185" t="s">
        <v>462</v>
      </c>
      <c r="D292" s="235" t="s">
        <v>463</v>
      </c>
      <c r="E292" s="84">
        <v>6260</v>
      </c>
      <c r="F292" s="80">
        <v>0</v>
      </c>
      <c r="G292" s="80">
        <v>0</v>
      </c>
      <c r="H292" s="80">
        <v>0</v>
      </c>
      <c r="I292" s="80">
        <v>0</v>
      </c>
      <c r="J292" s="80">
        <v>0</v>
      </c>
    </row>
    <row r="293" spans="1:10" ht="14.45" customHeight="1" x14ac:dyDescent="0.25">
      <c r="A293" s="199">
        <v>4221</v>
      </c>
      <c r="B293" s="200"/>
      <c r="C293" s="185" t="s">
        <v>464</v>
      </c>
      <c r="D293" s="235" t="s">
        <v>144</v>
      </c>
      <c r="E293" s="84">
        <v>188045.67</v>
      </c>
      <c r="F293" s="80">
        <v>0</v>
      </c>
      <c r="G293" s="80">
        <v>0</v>
      </c>
      <c r="H293" s="80">
        <v>0</v>
      </c>
      <c r="I293" s="80">
        <v>0</v>
      </c>
      <c r="J293" s="80">
        <v>0</v>
      </c>
    </row>
    <row r="294" spans="1:10" ht="14.45" customHeight="1" x14ac:dyDescent="0.25">
      <c r="A294" s="199">
        <v>4227</v>
      </c>
      <c r="B294" s="200"/>
      <c r="C294" s="185" t="s">
        <v>465</v>
      </c>
      <c r="D294" s="235" t="s">
        <v>466</v>
      </c>
      <c r="E294" s="84">
        <v>2029095.75</v>
      </c>
      <c r="F294" s="80">
        <v>0</v>
      </c>
      <c r="G294" s="80">
        <v>0</v>
      </c>
      <c r="H294" s="80">
        <v>0</v>
      </c>
      <c r="I294" s="80">
        <v>0</v>
      </c>
      <c r="J294" s="80">
        <v>0</v>
      </c>
    </row>
    <row r="295" spans="1:10" ht="14.45" customHeight="1" x14ac:dyDescent="0.25">
      <c r="A295" s="199">
        <v>4231</v>
      </c>
      <c r="B295" s="200"/>
      <c r="C295" s="185" t="s">
        <v>467</v>
      </c>
      <c r="D295" s="235" t="s">
        <v>468</v>
      </c>
      <c r="E295" s="84">
        <v>0</v>
      </c>
      <c r="F295" s="80">
        <v>0</v>
      </c>
      <c r="G295" s="80">
        <v>0</v>
      </c>
      <c r="H295" s="80">
        <v>0</v>
      </c>
      <c r="I295" s="80">
        <v>0</v>
      </c>
      <c r="J295" s="80">
        <v>0</v>
      </c>
    </row>
    <row r="296" spans="1:10" ht="14.45" customHeight="1" x14ac:dyDescent="0.25">
      <c r="A296" s="199"/>
      <c r="B296" s="200"/>
      <c r="C296" s="185"/>
      <c r="D296" s="179"/>
      <c r="E296" s="84"/>
      <c r="F296" s="80"/>
      <c r="G296" s="80"/>
      <c r="H296" s="80"/>
      <c r="I296" s="193"/>
      <c r="J296" s="193"/>
    </row>
    <row r="297" spans="1:10" ht="35.25" customHeight="1" x14ac:dyDescent="0.25">
      <c r="A297" s="199"/>
      <c r="B297" s="200"/>
      <c r="C297" s="185"/>
      <c r="D297" s="179"/>
      <c r="E297" s="84"/>
      <c r="F297" s="80"/>
      <c r="G297" s="80"/>
      <c r="H297" s="80">
        <v>0</v>
      </c>
      <c r="I297" s="193"/>
      <c r="J297" s="193"/>
    </row>
    <row r="298" spans="1:10" ht="39.75" customHeight="1" x14ac:dyDescent="0.25">
      <c r="A298" s="299">
        <v>6</v>
      </c>
      <c r="B298" s="300"/>
      <c r="C298" s="301"/>
      <c r="D298" s="201" t="s">
        <v>321</v>
      </c>
      <c r="E298" s="202">
        <f>E299</f>
        <v>2553363.1800000002</v>
      </c>
      <c r="F298" s="202">
        <f>F299</f>
        <v>469011.61</v>
      </c>
      <c r="G298" s="202">
        <f t="shared" ref="G298" si="111">G299+G301</f>
        <v>0</v>
      </c>
      <c r="H298" s="202">
        <f t="shared" ref="H298:J298" si="112">H299+H301</f>
        <v>0</v>
      </c>
      <c r="I298" s="202">
        <f t="shared" si="112"/>
        <v>0</v>
      </c>
      <c r="J298" s="202">
        <f t="shared" si="112"/>
        <v>0</v>
      </c>
    </row>
    <row r="299" spans="1:10" ht="14.45" customHeight="1" x14ac:dyDescent="0.25">
      <c r="A299" s="299"/>
      <c r="B299" s="300"/>
      <c r="C299" s="301"/>
      <c r="D299" s="201" t="s">
        <v>427</v>
      </c>
      <c r="E299" s="202">
        <f>SUM(E300:E303)</f>
        <v>2553363.1800000002</v>
      </c>
      <c r="F299" s="202">
        <f>SUM(F300:F303)</f>
        <v>469011.61</v>
      </c>
      <c r="G299" s="202">
        <f t="shared" ref="G299:J299" si="113">G300</f>
        <v>0</v>
      </c>
      <c r="H299" s="202">
        <f t="shared" si="113"/>
        <v>0</v>
      </c>
      <c r="I299" s="202">
        <f t="shared" si="113"/>
        <v>0</v>
      </c>
      <c r="J299" s="202">
        <f t="shared" si="113"/>
        <v>0</v>
      </c>
    </row>
    <row r="300" spans="1:10" ht="36.75" customHeight="1" x14ac:dyDescent="0.25">
      <c r="A300" s="199">
        <v>6361</v>
      </c>
      <c r="B300" s="200"/>
      <c r="C300" s="196"/>
      <c r="D300" s="179" t="s">
        <v>469</v>
      </c>
      <c r="E300" s="84">
        <v>22102.33</v>
      </c>
      <c r="F300" s="80">
        <v>70351.740000000005</v>
      </c>
      <c r="G300" s="80">
        <v>0</v>
      </c>
      <c r="H300" s="80">
        <v>0</v>
      </c>
      <c r="I300" s="193">
        <v>0</v>
      </c>
      <c r="J300" s="193">
        <v>0</v>
      </c>
    </row>
    <row r="301" spans="1:10" ht="35.25" customHeight="1" x14ac:dyDescent="0.25">
      <c r="A301" s="199">
        <v>6362</v>
      </c>
      <c r="B301" s="200"/>
      <c r="C301" s="196"/>
      <c r="D301" s="179" t="s">
        <v>470</v>
      </c>
      <c r="E301" s="84">
        <v>1005014.03</v>
      </c>
      <c r="F301" s="80">
        <v>0</v>
      </c>
      <c r="G301" s="80">
        <v>0</v>
      </c>
      <c r="H301" s="80">
        <v>0</v>
      </c>
      <c r="I301" s="193">
        <v>0</v>
      </c>
      <c r="J301" s="193">
        <v>0</v>
      </c>
    </row>
    <row r="302" spans="1:10" ht="29.25" customHeight="1" x14ac:dyDescent="0.25">
      <c r="A302" s="205">
        <v>6381</v>
      </c>
      <c r="B302" s="200"/>
      <c r="C302" s="196"/>
      <c r="D302" s="179" t="s">
        <v>471</v>
      </c>
      <c r="E302" s="84">
        <v>640907.16</v>
      </c>
      <c r="F302" s="84">
        <v>398659.87</v>
      </c>
      <c r="G302" s="81">
        <v>0</v>
      </c>
      <c r="H302" s="81">
        <v>0</v>
      </c>
      <c r="I302" s="219">
        <v>0</v>
      </c>
      <c r="J302" s="219">
        <v>0</v>
      </c>
    </row>
    <row r="303" spans="1:10" ht="19.5" customHeight="1" x14ac:dyDescent="0.25">
      <c r="A303" s="218">
        <v>6382</v>
      </c>
      <c r="B303" s="200"/>
      <c r="C303" s="196"/>
      <c r="D303" s="179" t="s">
        <v>472</v>
      </c>
      <c r="E303" s="84">
        <v>885339.66</v>
      </c>
      <c r="F303" s="84">
        <v>0</v>
      </c>
      <c r="G303" s="82">
        <v>0</v>
      </c>
      <c r="H303" s="82">
        <v>0</v>
      </c>
      <c r="I303" s="82">
        <v>0</v>
      </c>
      <c r="J303" s="82">
        <v>0</v>
      </c>
    </row>
    <row r="304" spans="1:10" ht="10.9" customHeight="1" x14ac:dyDescent="0.25">
      <c r="A304" s="205"/>
      <c r="B304" s="200"/>
      <c r="C304" s="196"/>
      <c r="D304" s="196"/>
      <c r="E304" s="82"/>
      <c r="F304" s="81"/>
      <c r="G304" s="81"/>
      <c r="H304" s="81"/>
      <c r="I304" s="219"/>
      <c r="J304" s="219"/>
    </row>
    <row r="305" spans="1:10" ht="28.15" customHeight="1" x14ac:dyDescent="0.25">
      <c r="A305" s="236"/>
      <c r="B305" s="226"/>
      <c r="C305" s="228"/>
      <c r="D305" s="228"/>
      <c r="E305" s="112"/>
      <c r="F305" s="113"/>
      <c r="G305" s="113"/>
      <c r="H305" s="113"/>
      <c r="I305" s="237"/>
      <c r="J305" s="237"/>
    </row>
    <row r="306" spans="1:10" ht="28.15" customHeight="1" x14ac:dyDescent="0.25">
      <c r="D306" s="238" t="s">
        <v>473</v>
      </c>
      <c r="E306" s="239">
        <f t="shared" ref="E306:J306" si="114">E86+E109+E161+E187+E226</f>
        <v>2025103.75</v>
      </c>
      <c r="F306" s="239">
        <f t="shared" si="114"/>
        <v>2688715.8</v>
      </c>
      <c r="G306" s="239">
        <f t="shared" ref="G306" si="115">G86+G109+G161+G187+G226</f>
        <v>2839000</v>
      </c>
      <c r="H306" s="239">
        <f t="shared" si="114"/>
        <v>2833019.59</v>
      </c>
      <c r="I306" s="239">
        <f t="shared" si="114"/>
        <v>2839000</v>
      </c>
      <c r="J306" s="239">
        <f t="shared" si="114"/>
        <v>2839000</v>
      </c>
    </row>
    <row r="307" spans="1:10" ht="30" customHeight="1" x14ac:dyDescent="0.25">
      <c r="A307" s="305"/>
      <c r="B307" s="306"/>
      <c r="C307" s="307"/>
      <c r="D307" s="238" t="s">
        <v>474</v>
      </c>
      <c r="E307" s="239">
        <f t="shared" ref="E307:J307" si="116">E14+E52+E95+E170+E194+E234+E241+E115</f>
        <v>1441479.7999999998</v>
      </c>
      <c r="F307" s="239">
        <f t="shared" si="116"/>
        <v>2883829.97</v>
      </c>
      <c r="G307" s="239">
        <f t="shared" ref="G307" si="117">G14+G52+G95+G170+G194+G234+G241+G115</f>
        <v>3064432.4199999995</v>
      </c>
      <c r="H307" s="239">
        <f t="shared" si="116"/>
        <v>3053791.7699999996</v>
      </c>
      <c r="I307" s="239">
        <f t="shared" si="116"/>
        <v>3064432.4199999995</v>
      </c>
      <c r="J307" s="239">
        <f t="shared" si="116"/>
        <v>3064432.4199999995</v>
      </c>
    </row>
    <row r="308" spans="1:10" ht="16.149999999999999" customHeight="1" x14ac:dyDescent="0.25">
      <c r="A308" s="199"/>
      <c r="B308" s="225"/>
      <c r="C308" s="179"/>
      <c r="D308" s="179"/>
      <c r="E308" s="82"/>
      <c r="F308" s="81"/>
      <c r="G308" s="81"/>
      <c r="H308" s="80"/>
      <c r="I308" s="219"/>
      <c r="J308" s="219"/>
    </row>
    <row r="309" spans="1:10" ht="16.149999999999999" customHeight="1" x14ac:dyDescent="0.25">
      <c r="A309" s="199"/>
      <c r="B309" s="220"/>
      <c r="C309" s="185"/>
      <c r="D309" s="179"/>
      <c r="E309" s="84"/>
      <c r="F309" s="80"/>
      <c r="G309" s="80"/>
      <c r="H309" s="80"/>
      <c r="I309" s="193"/>
      <c r="J309" s="193"/>
    </row>
    <row r="310" spans="1:10" ht="16.149999999999999" customHeight="1" x14ac:dyDescent="0.25">
      <c r="A310" s="199"/>
      <c r="B310" s="220"/>
      <c r="C310" s="185"/>
      <c r="D310" s="179"/>
      <c r="E310" s="84"/>
      <c r="F310" s="80"/>
      <c r="G310" s="80"/>
      <c r="H310" s="80"/>
      <c r="I310" s="193"/>
      <c r="J310" s="193"/>
    </row>
    <row r="311" spans="1:10" ht="16.149999999999999" customHeight="1" x14ac:dyDescent="0.25">
      <c r="A311" s="211"/>
      <c r="B311" s="240"/>
      <c r="C311" s="161"/>
      <c r="D311" s="161"/>
      <c r="E311" s="159"/>
      <c r="F311" s="160"/>
      <c r="G311" s="160"/>
      <c r="H311" s="160"/>
      <c r="I311" s="160"/>
      <c r="J311" s="160"/>
    </row>
    <row r="312" spans="1:10" ht="15.6" customHeight="1" x14ac:dyDescent="0.25">
      <c r="A312" s="211"/>
      <c r="B312" s="240"/>
      <c r="C312" s="161"/>
      <c r="D312" s="213"/>
      <c r="E312" s="8"/>
      <c r="F312" s="9"/>
      <c r="G312" s="9"/>
      <c r="H312" s="9"/>
      <c r="I312" s="241"/>
      <c r="J312" s="241"/>
    </row>
    <row r="313" spans="1:10" ht="16.149999999999999" customHeight="1" x14ac:dyDescent="0.25"/>
    <row r="314" spans="1:10" ht="13.9" customHeight="1" x14ac:dyDescent="0.25"/>
    <row r="315" spans="1:10" ht="24.6" customHeight="1" x14ac:dyDescent="0.25"/>
    <row r="316" spans="1:10" ht="21" customHeight="1" x14ac:dyDescent="0.25"/>
    <row r="317" spans="1:10" ht="13.9" customHeight="1" x14ac:dyDescent="0.25"/>
    <row r="318" spans="1:10" ht="13.9" customHeight="1" x14ac:dyDescent="0.25"/>
    <row r="319" spans="1:10" ht="13.9" customHeight="1" x14ac:dyDescent="0.25"/>
    <row r="320" spans="1:10" ht="18.600000000000001" customHeight="1" x14ac:dyDescent="0.25"/>
    <row r="321" ht="20.45" customHeight="1" x14ac:dyDescent="0.25"/>
    <row r="322" ht="16.899999999999999" customHeight="1" x14ac:dyDescent="0.25"/>
    <row r="323" ht="19.899999999999999" customHeight="1" x14ac:dyDescent="0.25"/>
    <row r="324" ht="13.15" customHeight="1" x14ac:dyDescent="0.25"/>
    <row r="325" ht="18" customHeight="1" x14ac:dyDescent="0.25"/>
    <row r="326" ht="13.15" customHeight="1" x14ac:dyDescent="0.25"/>
    <row r="327" ht="14.45" customHeight="1" x14ac:dyDescent="0.25"/>
    <row r="328" ht="18.600000000000001" customHeight="1" x14ac:dyDescent="0.25"/>
    <row r="329" ht="13.9" customHeight="1" x14ac:dyDescent="0.25"/>
    <row r="330" ht="18.600000000000001" customHeight="1" x14ac:dyDescent="0.25"/>
    <row r="331" ht="18" customHeight="1" x14ac:dyDescent="0.25"/>
    <row r="332" ht="20.45" customHeight="1" x14ac:dyDescent="0.25"/>
    <row r="333" ht="13.9" customHeight="1" x14ac:dyDescent="0.25"/>
    <row r="334" ht="13.9" customHeight="1" x14ac:dyDescent="0.25"/>
    <row r="335" ht="13.15" customHeight="1" x14ac:dyDescent="0.25"/>
    <row r="336" ht="13.15" customHeight="1" x14ac:dyDescent="0.25"/>
    <row r="337" ht="13.15" customHeight="1" x14ac:dyDescent="0.25"/>
    <row r="338" ht="13.15" customHeight="1" x14ac:dyDescent="0.25"/>
    <row r="339" ht="13.15" customHeight="1" x14ac:dyDescent="0.25"/>
  </sheetData>
  <mergeCells count="79">
    <mergeCell ref="A264:C264"/>
    <mergeCell ref="A299:C299"/>
    <mergeCell ref="A307:C307"/>
    <mergeCell ref="A265:C265"/>
    <mergeCell ref="A266:C266"/>
    <mergeCell ref="A267:C267"/>
    <mergeCell ref="A271:C271"/>
    <mergeCell ref="A298:C298"/>
    <mergeCell ref="A250:C250"/>
    <mergeCell ref="A253:C253"/>
    <mergeCell ref="A254:C254"/>
    <mergeCell ref="A255:C255"/>
    <mergeCell ref="A259:C259"/>
    <mergeCell ref="A237:C237"/>
    <mergeCell ref="A241:C241"/>
    <mergeCell ref="A242:C242"/>
    <mergeCell ref="A243:C243"/>
    <mergeCell ref="A244:C244"/>
    <mergeCell ref="A221:C221"/>
    <mergeCell ref="A226:C226"/>
    <mergeCell ref="A227:C227"/>
    <mergeCell ref="A229:C229"/>
    <mergeCell ref="A234:C234"/>
    <mergeCell ref="A188:C188"/>
    <mergeCell ref="A191:C191"/>
    <mergeCell ref="A194:C194"/>
    <mergeCell ref="A198:C198"/>
    <mergeCell ref="A200:C200"/>
    <mergeCell ref="A116:C116"/>
    <mergeCell ref="A117:C117"/>
    <mergeCell ref="A128:C128"/>
    <mergeCell ref="A150:C150"/>
    <mergeCell ref="A152:C152"/>
    <mergeCell ref="A100:C100"/>
    <mergeCell ref="A109:C109"/>
    <mergeCell ref="A110:C110"/>
    <mergeCell ref="A112:C112"/>
    <mergeCell ref="A115:C115"/>
    <mergeCell ref="A86:C86"/>
    <mergeCell ref="A91:C91"/>
    <mergeCell ref="A95:C95"/>
    <mergeCell ref="A96:C96"/>
    <mergeCell ref="A97:C97"/>
    <mergeCell ref="A153:C153"/>
    <mergeCell ref="A236:C236"/>
    <mergeCell ref="A246:C246"/>
    <mergeCell ref="A235:C235"/>
    <mergeCell ref="A245:C245"/>
    <mergeCell ref="A196:C196"/>
    <mergeCell ref="A197:C197"/>
    <mergeCell ref="A161:C161"/>
    <mergeCell ref="A162:C162"/>
    <mergeCell ref="A166:C166"/>
    <mergeCell ref="A168:C168"/>
    <mergeCell ref="A170:C170"/>
    <mergeCell ref="A171:C171"/>
    <mergeCell ref="A172:C172"/>
    <mergeCell ref="A182:C182"/>
    <mergeCell ref="A187:C187"/>
    <mergeCell ref="A1:I1"/>
    <mergeCell ref="A3:I3"/>
    <mergeCell ref="A5:C5"/>
    <mergeCell ref="A9:C9"/>
    <mergeCell ref="A8:C8"/>
    <mergeCell ref="A7:C7"/>
    <mergeCell ref="A6:C6"/>
    <mergeCell ref="A10:C10"/>
    <mergeCell ref="A12:C12"/>
    <mergeCell ref="A14:C14"/>
    <mergeCell ref="A15:C15"/>
    <mergeCell ref="A50:C50"/>
    <mergeCell ref="A16:C16"/>
    <mergeCell ref="A17:C17"/>
    <mergeCell ref="A77:C77"/>
    <mergeCell ref="A52:C52"/>
    <mergeCell ref="A53:C53"/>
    <mergeCell ref="A54:C54"/>
    <mergeCell ref="A58:C58"/>
    <mergeCell ref="A76:C76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Antonija</cp:lastModifiedBy>
  <cp:lastPrinted>2024-10-30T12:43:47Z</cp:lastPrinted>
  <dcterms:created xsi:type="dcterms:W3CDTF">2022-08-12T12:51:27Z</dcterms:created>
  <dcterms:modified xsi:type="dcterms:W3CDTF">2025-12-11T12:55:14Z</dcterms:modified>
</cp:coreProperties>
</file>